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ake it China Ltd\Willow Hu - Clients\DAHON\DAHON Shared Bike\"/>
    </mc:Choice>
  </mc:AlternateContent>
  <xr:revisionPtr revIDLastSave="22" documentId="11_D8862C735E94DD37219D894379D2BF2ACB2E4F83" xr6:coauthVersionLast="37" xr6:coauthVersionMax="37" xr10:uidLastSave="{DC5A952D-3BB9-4B76-8B8B-961EE785D071}"/>
  <bookViews>
    <workbookView xWindow="0" yWindow="0" windowWidth="14160" windowHeight="6576" xr2:uid="{00000000-000D-0000-FFFF-FFFF00000000}"/>
  </bookViews>
  <sheets>
    <sheet name="COMPARITIVE ROI" sheetId="1" r:id="rId1"/>
    <sheet name="COMPARATIVE INCOME" sheetId="2" r:id="rId2"/>
    <sheet name="COMPARATIVE COST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3" l="1"/>
  <c r="C26" i="3" s="1"/>
  <c r="D23" i="3"/>
  <c r="D26" i="3" s="1"/>
  <c r="E23" i="3"/>
  <c r="E26" i="3" s="1"/>
  <c r="C18" i="3"/>
  <c r="D18" i="3"/>
  <c r="E18" i="3"/>
  <c r="C12" i="3"/>
  <c r="D12" i="3"/>
  <c r="E12" i="3"/>
  <c r="C10" i="3"/>
  <c r="D10" i="3"/>
  <c r="E10" i="3"/>
  <c r="C5" i="3"/>
  <c r="C6" i="3" s="1"/>
  <c r="D5" i="3"/>
  <c r="D6" i="3" s="1"/>
  <c r="D8" i="3" s="1"/>
  <c r="E5" i="3"/>
  <c r="E6" i="3" s="1"/>
  <c r="C4" i="3"/>
  <c r="D4" i="3"/>
  <c r="E4" i="3"/>
  <c r="B7" i="2"/>
  <c r="C7" i="2"/>
  <c r="D7" i="2"/>
  <c r="B5" i="2"/>
  <c r="C5" i="2"/>
  <c r="D5" i="2"/>
  <c r="D10" i="2" l="1"/>
  <c r="D6" i="1" s="1"/>
  <c r="C19" i="3"/>
  <c r="B5" i="1" s="1"/>
  <c r="E8" i="3"/>
  <c r="D9" i="1"/>
  <c r="C9" i="1"/>
  <c r="E19" i="3"/>
  <c r="D5" i="1" s="1"/>
  <c r="D19" i="3"/>
  <c r="C5" i="1" s="1"/>
  <c r="C10" i="2"/>
  <c r="C6" i="1" s="1"/>
  <c r="C8" i="3"/>
  <c r="B9" i="1" s="1"/>
  <c r="B10" i="2"/>
  <c r="B6" i="1" s="1"/>
  <c r="C4" i="1"/>
  <c r="D4" i="1"/>
  <c r="D7" i="1" s="1"/>
  <c r="D10" i="1" s="1"/>
  <c r="B4" i="1" l="1"/>
  <c r="C7" i="1"/>
  <c r="C10" i="1" s="1"/>
  <c r="B7" i="1"/>
  <c r="B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>Folded size: 0.2x1.3x0.6 (m)</t>
        </r>
      </text>
    </comment>
    <comment ref="D7" authorId="0" shapeId="0" xr:uid="{00000000-0006-0000-0000-000002000000}">
      <text>
        <r>
          <rPr>
            <b/>
            <sz val="9"/>
            <color rgb="FF000000"/>
            <rFont val="Arial"/>
            <family val="2"/>
          </rPr>
          <t>Consistent with basic financial reports on shared bicycles.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100-000001000000}">
      <text>
        <r>
          <rPr>
            <b/>
            <sz val="9"/>
            <color rgb="FF000000"/>
            <rFont val="Arial"/>
            <family val="2"/>
          </rPr>
          <t>Folded size: 0.2x1.3x0.6 (m)</t>
        </r>
      </text>
    </comment>
    <comment ref="A3" authorId="0" shapeId="0" xr:uid="{00000000-0006-0000-0100-000002000000}">
      <text>
        <r>
          <rPr>
            <b/>
            <sz val="9"/>
            <color rgb="FF000000"/>
            <rFont val="Arial"/>
            <family val="2"/>
          </rPr>
          <t>According to current public information</t>
        </r>
      </text>
    </comment>
    <comment ref="A6" authorId="0" shapeId="0" xr:uid="{00000000-0006-0000-0100-000003000000}">
      <text>
        <r>
          <rPr>
            <b/>
            <sz val="9"/>
            <color rgb="FF000000"/>
            <rFont val="Arial"/>
            <family val="2"/>
          </rPr>
          <t>Data from report on shared bicycles</t>
        </r>
      </text>
    </comment>
    <comment ref="D6" authorId="0" shapeId="0" xr:uid="{00000000-0006-0000-0100-000004000000}">
      <text>
        <r>
          <rPr>
            <b/>
            <sz val="9"/>
            <color rgb="FF000000"/>
            <rFont val="Arial"/>
            <family val="2"/>
          </rPr>
          <t>OFO 99 RMB, Mobike 299 RMB, we have taken the mean value.</t>
        </r>
      </text>
    </comment>
    <comment ref="A7" authorId="0" shapeId="0" xr:uid="{00000000-0006-0000-0100-000005000000}">
      <text>
        <r>
          <rPr>
            <b/>
            <sz val="9"/>
            <color rgb="FF000000"/>
            <rFont val="Arial"/>
            <family val="2"/>
          </rPr>
          <t>5% annual interest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B8" authorId="0" shapeId="0" xr:uid="{00000000-0006-0000-0100-000006000000}">
      <text>
        <r>
          <rPr>
            <b/>
            <sz val="9"/>
            <color rgb="FF000000"/>
            <rFont val="Arial"/>
            <family val="2"/>
          </rPr>
          <t>The storage locker unit has three sides that can be used for advertisements</t>
        </r>
        <r>
          <rPr>
            <b/>
            <sz val="9"/>
            <color rgb="FF000000"/>
            <rFont val="宋体"/>
            <family val="3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Willow Hu</author>
  </authors>
  <commentList>
    <comment ref="C2" authorId="0" shapeId="0" xr:uid="{00000000-0006-0000-0200-000001000000}">
      <text>
        <r>
          <rPr>
            <b/>
            <sz val="9"/>
            <color rgb="FF000000"/>
            <rFont val="Arial"/>
            <family val="2"/>
          </rPr>
          <t>Folded size: 0.2x1.3x0.6 (m)</t>
        </r>
      </text>
    </comment>
    <comment ref="C5" authorId="0" shapeId="0" xr:uid="{00000000-0006-0000-0200-000002000000}">
      <text>
        <r>
          <rPr>
            <b/>
            <sz val="9"/>
            <color rgb="FF000000"/>
            <rFont val="Arial"/>
            <family val="2"/>
          </rPr>
          <t>Bike locks not needed</t>
        </r>
      </text>
    </comment>
    <comment ref="E5" authorId="0" shapeId="0" xr:uid="{00000000-0006-0000-0200-000003000000}">
      <text>
        <r>
          <rPr>
            <b/>
            <sz val="9"/>
            <color rgb="FF000000"/>
            <rFont val="Arial"/>
            <family val="2"/>
          </rPr>
          <t>Electric identification on shared bicycles with parking costs 2000 RMB for an average of 70 units</t>
        </r>
      </text>
    </comment>
    <comment ref="D9" authorId="0" shapeId="0" xr:uid="{00000000-0006-0000-0200-000004000000}">
      <text>
        <r>
          <rPr>
            <b/>
            <sz val="9"/>
            <color rgb="FF000000"/>
            <rFont val="Arial"/>
            <family val="2"/>
          </rPr>
          <t>0.2% of the total units invested</t>
        </r>
      </text>
    </comment>
    <comment ref="E9" authorId="0" shapeId="0" xr:uid="{00000000-0006-0000-0200-000005000000}">
      <text>
        <r>
          <rPr>
            <b/>
            <sz val="9"/>
            <color rgb="FF000000"/>
            <rFont val="Arial"/>
            <family val="2"/>
          </rPr>
          <t>0.5% of the total units invested</t>
        </r>
      </text>
    </comment>
    <comment ref="B10" authorId="0" shapeId="0" xr:uid="{00000000-0006-0000-0200-000006000000}">
      <text>
        <r>
          <rPr>
            <b/>
            <sz val="9"/>
            <color rgb="FF000000"/>
            <rFont val="Arial"/>
            <family val="2"/>
          </rPr>
          <t>Average salary of 5,000 RMB/month</t>
        </r>
      </text>
    </comment>
    <comment ref="E11" authorId="0" shapeId="0" xr:uid="{00000000-0006-0000-0200-000007000000}">
      <text>
        <r>
          <rPr>
            <b/>
            <sz val="9"/>
            <color rgb="FF000000"/>
            <rFont val="Arial"/>
            <family val="2"/>
          </rPr>
          <t>Data source: shared analytics report</t>
        </r>
      </text>
    </comment>
    <comment ref="B12" authorId="0" shapeId="0" xr:uid="{00000000-0006-0000-0200-000008000000}">
      <text>
        <r>
          <rPr>
            <b/>
            <sz val="9"/>
            <color rgb="FF000000"/>
            <rFont val="Arial"/>
            <family val="2"/>
          </rPr>
          <t xml:space="preserve">Shared bikes with parking have published data. Shared bikes without parking and DAHON AI bike sharing system are both estimates. </t>
        </r>
      </text>
    </comment>
    <comment ref="B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Data source: published reports on current shared bikes</t>
        </r>
      </text>
    </comment>
    <comment ref="B14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Data source: current shared  bike reports</t>
        </r>
      </text>
    </comment>
    <comment ref="B15" authorId="1" shapeId="0" xr:uid="{00000000-0006-0000-0200-00000B000000}">
      <text>
        <r>
          <rPr>
            <b/>
            <sz val="9"/>
            <color indexed="81"/>
            <rFont val="Arial"/>
            <family val="2"/>
          </rPr>
          <t>Data source: current shared bikes reports</t>
        </r>
      </text>
    </comment>
    <comment ref="B16" authorId="0" shapeId="0" xr:uid="{00000000-0006-0000-0200-00000C000000}">
      <text>
        <r>
          <rPr>
            <b/>
            <sz val="9"/>
            <color rgb="FF000000"/>
            <rFont val="Arial"/>
            <family val="2"/>
          </rPr>
          <t>Including equipment and transportation costs</t>
        </r>
      </text>
    </comment>
    <comment ref="C16" authorId="0" shapeId="0" xr:uid="{00000000-0006-0000-0200-00000D000000}">
      <text>
        <r>
          <rPr>
            <b/>
            <sz val="9"/>
            <color rgb="FF000000"/>
            <rFont val="Arial"/>
            <family val="2"/>
          </rPr>
          <t xml:space="preserve">The storage locker units are portable and incorporate intelligent big data. The lockers can be conveniently picked up and placed on a truck for easy transportation.  </t>
        </r>
      </text>
    </comment>
    <comment ref="E16" authorId="0" shapeId="0" xr:uid="{00000000-0006-0000-0200-00000E000000}">
      <text>
        <r>
          <rPr>
            <b/>
            <sz val="9"/>
            <color rgb="FF000000"/>
            <rFont val="Arial"/>
            <family val="2"/>
          </rPr>
          <t>Data source: Shared analytics report</t>
        </r>
      </text>
    </comment>
    <comment ref="C21" authorId="0" shapeId="0" xr:uid="{00000000-0006-0000-0200-00000F000000}">
      <text>
        <r>
          <rPr>
            <b/>
            <sz val="9"/>
            <color rgb="FF000000"/>
            <rFont val="Arial"/>
            <family val="2"/>
          </rPr>
          <t>Folded size: 0.2x1.3x0.6 (m)</t>
        </r>
      </text>
    </comment>
    <comment ref="C22" authorId="0" shapeId="0" xr:uid="{00000000-0006-0000-0200-000010000000}">
      <text>
        <r>
          <rPr>
            <b/>
            <sz val="9"/>
            <color rgb="FF000000"/>
            <rFont val="Arial"/>
            <family val="2"/>
          </rPr>
          <t>Each compartment is 1.3 meters long, 0.2 meters wide and 0.62 meters high. The locker unit is 4 levels in height.</t>
        </r>
      </text>
    </comment>
    <comment ref="D22" authorId="0" shapeId="0" xr:uid="{00000000-0006-0000-0200-000011000000}">
      <text>
        <r>
          <rPr>
            <b/>
            <sz val="9"/>
            <color rgb="FF000000"/>
            <rFont val="Arial"/>
            <family val="2"/>
          </rPr>
          <t>Measured area</t>
        </r>
      </text>
    </comment>
    <comment ref="C23" authorId="0" shapeId="0" xr:uid="{00000000-0006-0000-0200-000012000000}">
      <text>
        <r>
          <rPr>
            <b/>
            <sz val="9"/>
            <color rgb="FF000000"/>
            <rFont val="Arial"/>
            <family val="2"/>
          </rPr>
          <t>A large locker unit with multiple compartments, costing 50 RMB per compartment.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B24" authorId="0" shapeId="0" xr:uid="{00000000-0006-0000-0200-000013000000}">
      <text>
        <r>
          <rPr>
            <b/>
            <sz val="9"/>
            <color rgb="FF000000"/>
            <rFont val="Arial"/>
            <family val="2"/>
          </rPr>
          <t>With an average land price of 10,000 RMB/m2; lighting, road maintenance, urban management, totalling
5,000 RMB/m2.</t>
        </r>
      </text>
    </comment>
    <comment ref="B25" authorId="0" shapeId="0" xr:uid="{00000000-0006-0000-0200-000014000000}">
      <text>
        <r>
          <rPr>
            <b/>
            <sz val="9"/>
            <color rgb="FF000000"/>
            <rFont val="Arial"/>
            <family val="2"/>
          </rPr>
          <t>Including 50 workers, two trucks, sanitation and related  management team.</t>
        </r>
      </text>
    </comment>
  </commentList>
</comments>
</file>

<file path=xl/sharedStrings.xml><?xml version="1.0" encoding="utf-8"?>
<sst xmlns="http://schemas.openxmlformats.org/spreadsheetml/2006/main" count="63" uniqueCount="51">
  <si>
    <t>Shared Bikes w/ Parking</t>
  </si>
  <si>
    <t>Shared Bikes w/o Parking</t>
  </si>
  <si>
    <t>DAHON AI Bike Sharing System</t>
  </si>
  <si>
    <t>Operating income (100 million RMB)</t>
  </si>
  <si>
    <t>Residual value of software and hardware (%)</t>
  </si>
  <si>
    <t>Residual value of hardware and software (100 million RMB)</t>
  </si>
  <si>
    <t>Unit price (RMB/per time)</t>
  </si>
  <si>
    <t>Annual rental income (100 million RMB)</t>
  </si>
  <si>
    <t>Single deposit (RMB)</t>
  </si>
  <si>
    <t>Annual deposit benefit (100 million RMB)</t>
  </si>
  <si>
    <t>Annual advertising revenue (100 million RMB)</t>
  </si>
  <si>
    <t>Big data revenue (100 million RMB)</t>
  </si>
  <si>
    <t>Total annual income (100 million RMB)</t>
  </si>
  <si>
    <t>Bicycle Investment</t>
  </si>
  <si>
    <t>Price per unit</t>
  </si>
  <si>
    <t>500,000 units total (100 million RMB)</t>
  </si>
  <si>
    <t>Total parking facility cost
(100 million RMB)</t>
  </si>
  <si>
    <t>Intelligent software system</t>
  </si>
  <si>
    <t>Storage cabinet total investment (100 million RMB)</t>
  </si>
  <si>
    <t>Operation and maintenance for 500,000 total units</t>
  </si>
  <si>
    <t>Annual expenditure of operation and maintenance team (100 million RMB)</t>
  </si>
  <si>
    <t>Annual bicycle depreciation and maintenance rate</t>
  </si>
  <si>
    <t>Dispatch rate</t>
  </si>
  <si>
    <t>500,000 units annual dispatch cost (100 million RMB)</t>
  </si>
  <si>
    <t>Annual operation and maintenance cost (100 million RMB)</t>
  </si>
  <si>
    <t>Each floor area m2</t>
  </si>
  <si>
    <t>Total floor area 10000 m²</t>
  </si>
  <si>
    <t>Cost of urban management (100 million RMB)</t>
  </si>
  <si>
    <t>Total cost (100 million RMB)</t>
  </si>
  <si>
    <t>Consolidated profit and loss (100 million RMB)</t>
  </si>
  <si>
    <t>Item</t>
  </si>
  <si>
    <t>Land cost per m² (ten thousand RMB)</t>
  </si>
  <si>
    <t>Single transport dispatch cost (RMB/set)</t>
  </si>
  <si>
    <t>Failure due to users</t>
  </si>
  <si>
    <t>Theft rate</t>
  </si>
  <si>
    <t>Weathering rate</t>
  </si>
  <si>
    <t>ROI</t>
    <phoneticPr fontId="23" type="noConversion"/>
  </si>
  <si>
    <t>SUMMARY OF 3-YEAR ROI COMPARISON (Sheet 1, supported by sheets 2 &amp; 3)</t>
    <phoneticPr fontId="23" type="noConversion"/>
  </si>
  <si>
    <t>Storage Lockers Investment</t>
    <phoneticPr fontId="23" type="noConversion"/>
  </si>
  <si>
    <t>Annual Operation and Maintenance Costs</t>
    <phoneticPr fontId="23" type="noConversion"/>
  </si>
  <si>
    <t xml:space="preserve">CITY GOVERNMENT'S ANNUAL COST </t>
    <phoneticPr fontId="23" type="noConversion"/>
  </si>
  <si>
    <t>Annual bicycle depreciation and maintenance costs
(100 million RMB) supported by next 3 rows</t>
    <phoneticPr fontId="23" type="noConversion"/>
  </si>
  <si>
    <t>Frequency of use (times/units)</t>
  </si>
  <si>
    <t>Capital investment (100 million RMB)</t>
  </si>
  <si>
    <t>Operating cost (100 million RMB)</t>
  </si>
  <si>
    <t>Municipal Government Costs</t>
  </si>
  <si>
    <t>COMPARATIVE INCOME SUMMARY (sheet 2)</t>
  </si>
  <si>
    <t>COMPARATIVE COST SUMMARY (sheet 3)</t>
  </si>
  <si>
    <t>Each storage facility
(including locks, electronic identification)
(10,000 RMB)</t>
  </si>
  <si>
    <t>ECONOMIC COMPARISON OF THE 3 SHARING SYSTEMS IN CHINA (500,000 bikes, based on published reports where feasible; see cell notes for explanations; 3 worksheets) 10 RMB = 1 EUR</t>
  </si>
  <si>
    <t>THANK YOU FOR YOUR ATTENTION!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</si>
</sst>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&quot;"/>
    <numFmt numFmtId="165" formatCode="#,##0.00&quot; &quot;"/>
  </numFmts>
  <fonts count="35">
    <font>
      <sz val="11"/>
      <color rgb="FF000000"/>
      <name val="宋体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FFFFFF"/>
      <name val="宋体"/>
      <charset val="134"/>
    </font>
    <font>
      <sz val="10"/>
      <color rgb="FFCC0000"/>
      <name val="宋体"/>
      <charset val="134"/>
    </font>
    <font>
      <b/>
      <sz val="10"/>
      <color rgb="FFFFFFFF"/>
      <name val="宋体"/>
      <charset val="134"/>
    </font>
    <font>
      <i/>
      <sz val="10"/>
      <color rgb="FF808080"/>
      <name val="宋体"/>
      <charset val="134"/>
    </font>
    <font>
      <sz val="10"/>
      <color rgb="FF006600"/>
      <name val="宋体"/>
      <charset val="134"/>
    </font>
    <font>
      <b/>
      <sz val="24"/>
      <color rgb="FF000000"/>
      <name val="宋体"/>
      <charset val="134"/>
    </font>
    <font>
      <sz val="18"/>
      <color rgb="FF000000"/>
      <name val="宋体"/>
      <charset val="134"/>
    </font>
    <font>
      <sz val="12"/>
      <color rgb="FF000000"/>
      <name val="宋体"/>
      <charset val="134"/>
    </font>
    <font>
      <u/>
      <sz val="10"/>
      <color rgb="FF0000EE"/>
      <name val="宋体"/>
      <charset val="134"/>
    </font>
    <font>
      <sz val="10"/>
      <color rgb="FF996600"/>
      <name val="宋体"/>
      <charset val="134"/>
    </font>
    <font>
      <sz val="10"/>
      <color rgb="FF333333"/>
      <name val="宋体"/>
      <charset val="134"/>
    </font>
    <font>
      <sz val="11"/>
      <color rgb="FF000000"/>
      <name val="华文中宋"/>
      <charset val="134"/>
    </font>
    <font>
      <b/>
      <sz val="9"/>
      <color rgb="FF000000"/>
      <name val="宋体"/>
      <family val="3"/>
    </font>
    <font>
      <b/>
      <sz val="13"/>
      <color rgb="FFC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2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name val="宋体"/>
      <family val="3"/>
      <charset val="134"/>
    </font>
    <font>
      <b/>
      <sz val="16"/>
      <color rgb="FFC0000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theme="0"/>
      <name val="华文中宋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华文中宋"/>
      <family val="3"/>
      <charset val="134"/>
    </font>
    <font>
      <i/>
      <sz val="13"/>
      <color theme="0" tint="-0.499984740745262"/>
      <name val="Arial"/>
      <family val="2"/>
    </font>
    <font>
      <b/>
      <sz val="20"/>
      <color theme="0"/>
      <name val="Arial"/>
      <family val="2"/>
    </font>
    <font>
      <b/>
      <sz val="9"/>
      <color indexed="8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BEEF4"/>
        <bgColor rgb="FFDBEEF4"/>
      </patternFill>
    </fill>
    <fill>
      <patternFill patternType="solid">
        <fgColor rgb="FFFCD5B5"/>
        <bgColor rgb="FFFCD5B5"/>
      </patternFill>
    </fill>
    <fill>
      <patternFill patternType="solid">
        <fgColor theme="8" tint="0.79998168889431442"/>
        <bgColor rgb="FFDBEEF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CD5B5"/>
      </patternFill>
    </fill>
    <fill>
      <patternFill patternType="solid">
        <fgColor theme="0"/>
        <bgColor rgb="FFD9D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D5B5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5" tint="-0.249977111117893"/>
        <bgColor rgb="FFDBEEF4"/>
      </patternFill>
    </fill>
    <fill>
      <patternFill patternType="solid">
        <fgColor theme="0"/>
        <bgColor rgb="FFDBEEF4"/>
      </patternFill>
    </fill>
  </fills>
  <borders count="5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</borders>
  <cellStyleXfs count="19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9" fontId="1" fillId="0" borderId="0" applyFon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36">
    <xf numFmtId="0" fontId="0" fillId="0" borderId="0" xfId="0"/>
    <xf numFmtId="0" fontId="14" fillId="0" borderId="0" xfId="0" applyFont="1"/>
    <xf numFmtId="164" fontId="0" fillId="0" borderId="0" xfId="0" applyNumberFormat="1"/>
    <xf numFmtId="165" fontId="14" fillId="0" borderId="0" xfId="0" applyNumberFormat="1" applyFont="1"/>
    <xf numFmtId="0" fontId="14" fillId="0" borderId="0" xfId="0" applyFont="1" applyFill="1"/>
    <xf numFmtId="0" fontId="18" fillId="0" borderId="0" xfId="0" applyFont="1"/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8" fillId="0" borderId="4" xfId="0" applyNumberFormat="1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center" wrapText="1"/>
    </xf>
    <xf numFmtId="9" fontId="18" fillId="0" borderId="6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8" fillId="0" borderId="0" xfId="0" applyFont="1" applyBorder="1" applyAlignment="1">
      <alignment wrapText="1"/>
    </xf>
    <xf numFmtId="0" fontId="0" fillId="0" borderId="0" xfId="0" applyBorder="1"/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8" fillId="0" borderId="12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 wrapText="1"/>
    </xf>
    <xf numFmtId="164" fontId="18" fillId="0" borderId="28" xfId="0" applyNumberFormat="1" applyFont="1" applyBorder="1" applyAlignment="1">
      <alignment horizontal="center" wrapText="1"/>
    </xf>
    <xf numFmtId="164" fontId="18" fillId="0" borderId="29" xfId="0" applyNumberFormat="1" applyFont="1" applyBorder="1" applyAlignment="1">
      <alignment horizontal="center" wrapText="1"/>
    </xf>
    <xf numFmtId="9" fontId="18" fillId="0" borderId="29" xfId="0" applyNumberFormat="1" applyFont="1" applyBorder="1" applyAlignment="1">
      <alignment horizontal="center" wrapText="1"/>
    </xf>
    <xf numFmtId="0" fontId="18" fillId="9" borderId="21" xfId="0" applyFont="1" applyFill="1" applyBorder="1" applyAlignment="1">
      <alignment horizontal="center" wrapText="1"/>
    </xf>
    <xf numFmtId="0" fontId="18" fillId="9" borderId="19" xfId="0" applyFont="1" applyFill="1" applyBorder="1" applyAlignment="1">
      <alignment horizontal="center" wrapText="1"/>
    </xf>
    <xf numFmtId="0" fontId="18" fillId="11" borderId="19" xfId="0" applyFont="1" applyFill="1" applyBorder="1" applyAlignment="1">
      <alignment horizontal="center" wrapText="1"/>
    </xf>
    <xf numFmtId="0" fontId="18" fillId="11" borderId="30" xfId="0" applyFont="1" applyFill="1" applyBorder="1" applyAlignment="1">
      <alignment horizontal="center" wrapText="1"/>
    </xf>
    <xf numFmtId="0" fontId="18" fillId="9" borderId="30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165" fontId="18" fillId="13" borderId="2" xfId="0" applyNumberFormat="1" applyFont="1" applyFill="1" applyBorder="1" applyAlignment="1">
      <alignment horizontal="center" vertical="center" wrapText="1"/>
    </xf>
    <xf numFmtId="165" fontId="18" fillId="13" borderId="12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9" fillId="0" borderId="0" xfId="0" applyFont="1"/>
    <xf numFmtId="0" fontId="18" fillId="15" borderId="24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 wrapText="1"/>
    </xf>
    <xf numFmtId="4" fontId="18" fillId="15" borderId="2" xfId="0" applyNumberFormat="1" applyFont="1" applyFill="1" applyBorder="1" applyAlignment="1">
      <alignment horizontal="center" vertical="center" wrapText="1"/>
    </xf>
    <xf numFmtId="4" fontId="18" fillId="15" borderId="6" xfId="0" applyNumberFormat="1" applyFont="1" applyFill="1" applyBorder="1" applyAlignment="1">
      <alignment horizontal="center" vertical="center" wrapText="1"/>
    </xf>
    <xf numFmtId="165" fontId="18" fillId="16" borderId="2" xfId="0" applyNumberFormat="1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9" fontId="18" fillId="15" borderId="2" xfId="0" applyNumberFormat="1" applyFont="1" applyFill="1" applyBorder="1" applyAlignment="1">
      <alignment horizontal="center" vertical="center" wrapText="1"/>
    </xf>
    <xf numFmtId="164" fontId="18" fillId="15" borderId="2" xfId="0" applyNumberFormat="1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164" fontId="18" fillId="16" borderId="14" xfId="0" applyNumberFormat="1" applyFont="1" applyFill="1" applyBorder="1" applyAlignment="1">
      <alignment horizontal="center"/>
    </xf>
    <xf numFmtId="164" fontId="18" fillId="16" borderId="15" xfId="0" applyNumberFormat="1" applyFont="1" applyFill="1" applyBorder="1" applyAlignment="1">
      <alignment horizontal="center"/>
    </xf>
    <xf numFmtId="164" fontId="18" fillId="15" borderId="5" xfId="0" applyNumberFormat="1" applyFont="1" applyFill="1" applyBorder="1" applyAlignment="1">
      <alignment horizontal="center" wrapText="1"/>
    </xf>
    <xf numFmtId="164" fontId="18" fillId="15" borderId="3" xfId="0" applyNumberFormat="1" applyFont="1" applyFill="1" applyBorder="1" applyAlignment="1">
      <alignment horizontal="center" wrapText="1"/>
    </xf>
    <xf numFmtId="164" fontId="18" fillId="15" borderId="7" xfId="0" applyNumberFormat="1" applyFont="1" applyFill="1" applyBorder="1" applyAlignment="1">
      <alignment horizontal="center" wrapText="1"/>
    </xf>
    <xf numFmtId="9" fontId="18" fillId="15" borderId="7" xfId="0" applyNumberFormat="1" applyFont="1" applyFill="1" applyBorder="1" applyAlignment="1">
      <alignment horizontal="center" wrapText="1"/>
    </xf>
    <xf numFmtId="0" fontId="17" fillId="9" borderId="32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17" fillId="0" borderId="0" xfId="0" applyFont="1" applyBorder="1" applyAlignment="1">
      <alignment wrapText="1"/>
    </xf>
    <xf numFmtId="0" fontId="30" fillId="0" borderId="0" xfId="0" applyFont="1"/>
    <xf numFmtId="0" fontId="17" fillId="9" borderId="1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31" fillId="0" borderId="0" xfId="0" applyFont="1"/>
    <xf numFmtId="0" fontId="17" fillId="0" borderId="0" xfId="0" applyFont="1"/>
    <xf numFmtId="0" fontId="17" fillId="9" borderId="31" xfId="0" applyFont="1" applyFill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wrapText="1"/>
    </xf>
    <xf numFmtId="0" fontId="18" fillId="16" borderId="4" xfId="0" applyFont="1" applyFill="1" applyBorder="1" applyAlignment="1">
      <alignment horizontal="center"/>
    </xf>
    <xf numFmtId="0" fontId="18" fillId="16" borderId="5" xfId="0" applyFont="1" applyFill="1" applyBorder="1" applyAlignment="1">
      <alignment horizontal="center"/>
    </xf>
    <xf numFmtId="0" fontId="18" fillId="9" borderId="43" xfId="0" applyFont="1" applyFill="1" applyBorder="1" applyAlignment="1">
      <alignment horizontal="center" vertical="center" wrapText="1"/>
    </xf>
    <xf numFmtId="0" fontId="18" fillId="15" borderId="43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16" borderId="46" xfId="0" applyFont="1" applyFill="1" applyBorder="1" applyAlignment="1">
      <alignment horizontal="center" wrapText="1"/>
    </xf>
    <xf numFmtId="9" fontId="18" fillId="16" borderId="47" xfId="12" applyFont="1" applyFill="1" applyBorder="1" applyAlignment="1" applyProtection="1">
      <alignment horizontal="center" vertical="center" wrapText="1"/>
    </xf>
    <xf numFmtId="9" fontId="18" fillId="16" borderId="48" xfId="12" applyFont="1" applyFill="1" applyBorder="1" applyAlignment="1" applyProtection="1">
      <alignment horizontal="center" wrapText="1"/>
    </xf>
    <xf numFmtId="9" fontId="18" fillId="16" borderId="49" xfId="12" applyFont="1" applyFill="1" applyBorder="1" applyAlignment="1" applyProtection="1">
      <alignment horizontal="center" wrapText="1"/>
    </xf>
    <xf numFmtId="0" fontId="18" fillId="9" borderId="45" xfId="0" applyFont="1" applyFill="1" applyBorder="1" applyAlignment="1">
      <alignment horizontal="center" vertical="center" wrapText="1"/>
    </xf>
    <xf numFmtId="164" fontId="18" fillId="15" borderId="44" xfId="0" applyNumberFormat="1" applyFont="1" applyFill="1" applyBorder="1" applyAlignment="1">
      <alignment horizontal="center" wrapText="1"/>
    </xf>
    <xf numFmtId="164" fontId="18" fillId="0" borderId="43" xfId="0" applyNumberFormat="1" applyFont="1" applyBorder="1" applyAlignment="1">
      <alignment horizontal="center" wrapText="1"/>
    </xf>
    <xf numFmtId="164" fontId="18" fillId="0" borderId="50" xfId="0" applyNumberFormat="1" applyFont="1" applyBorder="1" applyAlignment="1">
      <alignment horizontal="center" wrapText="1"/>
    </xf>
    <xf numFmtId="0" fontId="18" fillId="16" borderId="47" xfId="0" applyFont="1" applyFill="1" applyBorder="1" applyAlignment="1">
      <alignment horizontal="center" vertical="center" wrapText="1"/>
    </xf>
    <xf numFmtId="0" fontId="18" fillId="16" borderId="48" xfId="0" applyFont="1" applyFill="1" applyBorder="1" applyAlignment="1">
      <alignment horizontal="center" vertical="center" wrapText="1"/>
    </xf>
    <xf numFmtId="0" fontId="18" fillId="16" borderId="51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15" borderId="43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9" fontId="32" fillId="17" borderId="2" xfId="0" applyNumberFormat="1" applyFont="1" applyFill="1" applyBorder="1" applyAlignment="1">
      <alignment horizontal="center"/>
    </xf>
    <xf numFmtId="9" fontId="32" fillId="14" borderId="2" xfId="0" applyNumberFormat="1" applyFont="1" applyFill="1" applyBorder="1" applyAlignment="1">
      <alignment horizontal="center"/>
    </xf>
    <xf numFmtId="9" fontId="32" fillId="14" borderId="12" xfId="0" applyNumberFormat="1" applyFont="1" applyFill="1" applyBorder="1" applyAlignment="1">
      <alignment horizontal="center"/>
    </xf>
    <xf numFmtId="0" fontId="19" fillId="19" borderId="0" xfId="0" applyFont="1" applyFill="1" applyAlignment="1">
      <alignment horizontal="center"/>
    </xf>
    <xf numFmtId="0" fontId="0" fillId="10" borderId="0" xfId="0" applyFill="1"/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18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wrapText="1"/>
    </xf>
    <xf numFmtId="0" fontId="28" fillId="0" borderId="38" xfId="0" applyFont="1" applyFill="1" applyBorder="1" applyAlignment="1">
      <alignment horizontal="center" wrapText="1"/>
    </xf>
  </cellXfs>
  <cellStyles count="19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4000000}"/>
    <cellStyle name="Excel Built-in Percent" xfId="12" xr:uid="{00000000-0005-0000-0000-000005000000}"/>
    <cellStyle name="Footnote" xfId="13" xr:uid="{00000000-0005-0000-0000-000006000000}"/>
    <cellStyle name="Good" xfId="3" builtinId="26" customBuiltin="1"/>
    <cellStyle name="Heading" xfId="14" xr:uid="{00000000-0005-0000-0000-000007000000}"/>
    <cellStyle name="Heading 1" xfId="1" builtinId="16" customBuiltin="1"/>
    <cellStyle name="Heading 2" xfId="2" builtinId="17" customBuiltin="1"/>
    <cellStyle name="Hyperlink" xfId="15" xr:uid="{00000000-0005-0000-0000-000008000000}"/>
    <cellStyle name="Neutral" xfId="5" builtinId="28" customBuiltin="1"/>
    <cellStyle name="Normal" xfId="0" builtinId="0" customBuiltin="1"/>
    <cellStyle name="Note" xfId="6" builtinId="10" customBuiltin="1"/>
    <cellStyle name="Status" xfId="16" xr:uid="{00000000-0005-0000-0000-000009000000}"/>
    <cellStyle name="Text" xfId="17" xr:uid="{00000000-0005-0000-0000-00000A000000}"/>
    <cellStyle name="Warning" xfId="1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zoomScale="90" zoomScaleNormal="90" workbookViewId="0">
      <selection sqref="A1:D1"/>
    </sheetView>
  </sheetViews>
  <sheetFormatPr defaultColWidth="8" defaultRowHeight="14.4"/>
  <cols>
    <col min="1" max="1" width="36.77734375" customWidth="1"/>
    <col min="2" max="2" width="27.88671875" customWidth="1"/>
    <col min="3" max="3" width="24.6640625" customWidth="1"/>
    <col min="4" max="6" width="24.21875" customWidth="1"/>
    <col min="7" max="7" width="11.21875" hidden="1" customWidth="1"/>
    <col min="8" max="1026" width="7.77734375" customWidth="1"/>
    <col min="1027" max="1027" width="8" customWidth="1"/>
  </cols>
  <sheetData>
    <row r="1" spans="1:11" s="1" customFormat="1" ht="68.7" customHeight="1" thickBot="1">
      <c r="A1" s="118" t="s">
        <v>49</v>
      </c>
      <c r="B1" s="119"/>
      <c r="C1" s="119"/>
      <c r="D1" s="119"/>
      <c r="E1" s="28"/>
      <c r="F1" s="28"/>
      <c r="G1" s="28"/>
      <c r="H1" s="25"/>
      <c r="I1" s="25"/>
      <c r="J1" s="25"/>
    </row>
    <row r="2" spans="1:11" ht="28.2" customHeight="1" thickBot="1">
      <c r="A2" s="120" t="s">
        <v>37</v>
      </c>
      <c r="B2" s="121"/>
      <c r="C2" s="121"/>
      <c r="D2" s="122"/>
      <c r="E2" s="29"/>
      <c r="F2" s="29"/>
      <c r="G2" s="26"/>
      <c r="H2" s="27"/>
      <c r="I2" s="27"/>
      <c r="J2" s="27"/>
    </row>
    <row r="3" spans="1:11" s="82" customFormat="1" ht="37.950000000000003" customHeight="1" thickBot="1">
      <c r="A3" s="87" t="s">
        <v>30</v>
      </c>
      <c r="B3" s="77" t="s">
        <v>2</v>
      </c>
      <c r="C3" s="79" t="s">
        <v>0</v>
      </c>
      <c r="D3" s="88" t="s">
        <v>1</v>
      </c>
      <c r="E3" s="80"/>
      <c r="F3" s="80"/>
      <c r="G3" s="81"/>
      <c r="H3" s="80"/>
      <c r="I3" s="80"/>
      <c r="J3" s="80"/>
      <c r="K3" s="80"/>
    </row>
    <row r="4" spans="1:11" ht="39.450000000000003" customHeight="1" thickTop="1">
      <c r="A4" s="46" t="s">
        <v>43</v>
      </c>
      <c r="B4" s="73">
        <f>-('COMPARATIVE COST'!C4+'COMPARATIVE COST'!C8)</f>
        <v>-10.55</v>
      </c>
      <c r="C4" s="9">
        <f>-('COMPARATIVE COST'!D4+'COMPARATIVE COST'!D8)</f>
        <v>-18</v>
      </c>
      <c r="D4" s="42">
        <f>-('COMPARATIVE COST'!E4+'COMPARATIVE COST'!E8)</f>
        <v>-10.145350000000001</v>
      </c>
      <c r="G4" s="8"/>
      <c r="J4" s="27"/>
      <c r="K4" s="27"/>
    </row>
    <row r="5" spans="1:11" ht="22.95" customHeight="1">
      <c r="A5" s="47" t="s">
        <v>44</v>
      </c>
      <c r="B5" s="74">
        <f>-('COMPARATIVE COST'!C19*3)</f>
        <v>-2.637375</v>
      </c>
      <c r="C5" s="10">
        <f>-('COMPARATIVE COST'!D19*3)</f>
        <v>-5.78925</v>
      </c>
      <c r="D5" s="43">
        <f>-('COMPARATIVE COST'!E19*3)</f>
        <v>-17.235000000000003</v>
      </c>
      <c r="G5" s="8"/>
      <c r="J5" s="27"/>
      <c r="K5" s="27"/>
    </row>
    <row r="6" spans="1:11" ht="34.950000000000003" customHeight="1">
      <c r="A6" s="48" t="s">
        <v>3</v>
      </c>
      <c r="B6" s="74">
        <f>'COMPARATIVE INCOME'!B10*3</f>
        <v>14.475000000000001</v>
      </c>
      <c r="C6" s="10">
        <f>'COMPARATIVE INCOME'!C10*3</f>
        <v>11.475</v>
      </c>
      <c r="D6" s="43">
        <f>'COMPARATIVE INCOME'!D10*3</f>
        <v>11.362499999999999</v>
      </c>
      <c r="G6" s="8"/>
    </row>
    <row r="7" spans="1:11" ht="37.5" customHeight="1">
      <c r="A7" s="49" t="s">
        <v>29</v>
      </c>
      <c r="B7" s="75">
        <f>SUM(B4:B6)</f>
        <v>1.2876250000000002</v>
      </c>
      <c r="C7" s="11">
        <f>SUM(C4:C6)</f>
        <v>-12.314249999999999</v>
      </c>
      <c r="D7" s="44">
        <f>SUM(D4:D6)</f>
        <v>-16.017850000000003</v>
      </c>
      <c r="G7" s="8"/>
      <c r="H7" s="2"/>
    </row>
    <row r="8" spans="1:11" ht="28.5" customHeight="1">
      <c r="A8" s="50" t="s">
        <v>4</v>
      </c>
      <c r="B8" s="76">
        <v>0.3</v>
      </c>
      <c r="C8" s="12">
        <v>0.15</v>
      </c>
      <c r="D8" s="45">
        <v>0.05</v>
      </c>
      <c r="G8" s="8"/>
    </row>
    <row r="9" spans="1:11" ht="37.950000000000003" customHeight="1" thickBot="1">
      <c r="A9" s="101" t="s">
        <v>5</v>
      </c>
      <c r="B9" s="102">
        <f>('COMPARATIVE COST'!C4+'COMPARATIVE COST'!C8)*'COMPARITIVE ROI'!B8</f>
        <v>3.165</v>
      </c>
      <c r="C9" s="103">
        <f>('COMPARATIVE COST'!D4+'COMPARATIVE COST'!D8)*'COMPARITIVE ROI'!C8</f>
        <v>2.6999999999999997</v>
      </c>
      <c r="D9" s="104">
        <f>('COMPARATIVE COST'!E4+'COMPARATIVE COST'!E8)*'COMPARITIVE ROI'!D8</f>
        <v>0.50726750000000009</v>
      </c>
      <c r="G9" s="8"/>
    </row>
    <row r="10" spans="1:11" ht="25.5" customHeight="1" thickTop="1" thickBot="1">
      <c r="A10" s="97" t="s">
        <v>36</v>
      </c>
      <c r="B10" s="98">
        <f>(B9+B7)/(-B5+-B4)</f>
        <v>0.33764301083422593</v>
      </c>
      <c r="C10" s="99">
        <f>(C9+C7)/(-C5+-C4)</f>
        <v>-0.40414262744727136</v>
      </c>
      <c r="D10" s="100">
        <f>(D9+D7)/(-D5+-D4)</f>
        <v>-0.56648591051611841</v>
      </c>
      <c r="G10" s="8"/>
    </row>
    <row r="117" spans="1:7" ht="42" customHeight="1">
      <c r="A117" s="117"/>
      <c r="B117" s="117"/>
      <c r="C117" s="117"/>
      <c r="D117" s="117"/>
      <c r="E117" s="117"/>
      <c r="F117" s="117"/>
      <c r="G117" s="117"/>
    </row>
  </sheetData>
  <mergeCells count="3">
    <mergeCell ref="A117:G117"/>
    <mergeCell ref="A1:D1"/>
    <mergeCell ref="A2:D2"/>
  </mergeCells>
  <phoneticPr fontId="23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E6" sqref="E6"/>
    </sheetView>
  </sheetViews>
  <sheetFormatPr defaultColWidth="8" defaultRowHeight="14.4"/>
  <cols>
    <col min="1" max="3" width="28" customWidth="1"/>
    <col min="4" max="4" width="24.109375" customWidth="1"/>
    <col min="5" max="5" width="23.77734375" customWidth="1"/>
    <col min="6" max="6" width="24.44140625" customWidth="1"/>
    <col min="7" max="7" width="0.44140625" hidden="1" customWidth="1"/>
    <col min="8" max="1026" width="7.77734375" customWidth="1"/>
    <col min="1027" max="1027" width="8" customWidth="1"/>
  </cols>
  <sheetData>
    <row r="1" spans="1:7" s="1" customFormat="1" ht="34.200000000000003" customHeight="1">
      <c r="A1" s="123" t="s">
        <v>46</v>
      </c>
      <c r="B1" s="123"/>
      <c r="C1" s="123"/>
      <c r="D1" s="123"/>
      <c r="E1" s="27"/>
      <c r="F1" s="28"/>
      <c r="G1" s="31"/>
    </row>
    <row r="2" spans="1:7" ht="37.950000000000003" customHeight="1" thickBot="1">
      <c r="A2" s="89" t="s">
        <v>30</v>
      </c>
      <c r="B2" s="89" t="s">
        <v>2</v>
      </c>
      <c r="C2" s="89" t="s">
        <v>0</v>
      </c>
      <c r="D2" s="89" t="s">
        <v>1</v>
      </c>
      <c r="E2" s="29"/>
      <c r="F2" s="29"/>
      <c r="G2" s="5"/>
    </row>
    <row r="3" spans="1:7" ht="42.6" customHeight="1" thickTop="1">
      <c r="A3" s="30" t="s">
        <v>42</v>
      </c>
      <c r="B3" s="63">
        <v>1</v>
      </c>
      <c r="C3" s="32">
        <v>1</v>
      </c>
      <c r="D3" s="33">
        <v>2</v>
      </c>
      <c r="E3" s="27"/>
      <c r="F3" s="27"/>
      <c r="G3" s="5"/>
    </row>
    <row r="4" spans="1:7" ht="21.45" customHeight="1">
      <c r="A4" s="7" t="s">
        <v>6</v>
      </c>
      <c r="B4" s="67">
        <v>2</v>
      </c>
      <c r="C4" s="14">
        <v>2</v>
      </c>
      <c r="D4" s="13">
        <v>1</v>
      </c>
      <c r="G4" s="5"/>
    </row>
    <row r="5" spans="1:7" ht="31.2" customHeight="1">
      <c r="A5" s="7" t="s">
        <v>7</v>
      </c>
      <c r="B5" s="78">
        <f>B3*B4*365*500000/100000000</f>
        <v>3.65</v>
      </c>
      <c r="C5" s="16">
        <f>C3*C4*365*500000/100000000</f>
        <v>3.65</v>
      </c>
      <c r="D5" s="15">
        <f>D3*D4*365*500000/100000000</f>
        <v>3.65</v>
      </c>
      <c r="G5" s="5"/>
    </row>
    <row r="6" spans="1:7" ht="22.5" customHeight="1">
      <c r="A6" s="6" t="s">
        <v>8</v>
      </c>
      <c r="B6" s="78">
        <v>300</v>
      </c>
      <c r="C6" s="16">
        <v>300</v>
      </c>
      <c r="D6" s="15">
        <v>150</v>
      </c>
      <c r="G6" s="5"/>
    </row>
    <row r="7" spans="1:7" ht="33.6">
      <c r="A7" s="7" t="s">
        <v>9</v>
      </c>
      <c r="B7" s="78">
        <f>B6*500000*0.05/100000000</f>
        <v>7.4999999999999997E-2</v>
      </c>
      <c r="C7" s="16">
        <f>C6*500000*0.05/100000000</f>
        <v>7.4999999999999997E-2</v>
      </c>
      <c r="D7" s="15">
        <f>D6*500000*0.05/100000000</f>
        <v>3.7499999999999999E-2</v>
      </c>
      <c r="G7" s="5"/>
    </row>
    <row r="8" spans="1:7" ht="50.4">
      <c r="A8" s="7" t="s">
        <v>10</v>
      </c>
      <c r="B8" s="78">
        <v>0.55000000000000004</v>
      </c>
      <c r="C8" s="16">
        <v>0.05</v>
      </c>
      <c r="D8" s="15">
        <v>0.05</v>
      </c>
      <c r="G8" s="5"/>
    </row>
    <row r="9" spans="1:7" ht="34.200000000000003" thickBot="1">
      <c r="A9" s="93" t="s">
        <v>11</v>
      </c>
      <c r="B9" s="94">
        <v>0.55000000000000004</v>
      </c>
      <c r="C9" s="95">
        <v>0.05</v>
      </c>
      <c r="D9" s="96">
        <v>0.05</v>
      </c>
      <c r="G9" s="5"/>
    </row>
    <row r="10" spans="1:7" ht="34.200000000000003" thickTop="1">
      <c r="A10" s="90" t="s">
        <v>12</v>
      </c>
      <c r="B10" s="91">
        <f>B5+B7+B8+B9</f>
        <v>4.8250000000000002</v>
      </c>
      <c r="C10" s="91">
        <f>C5+C7+C8+C9</f>
        <v>3.8249999999999997</v>
      </c>
      <c r="D10" s="92">
        <f>D5+D7+D8+D9</f>
        <v>3.7874999999999996</v>
      </c>
      <c r="G10" s="5"/>
    </row>
    <row r="11" spans="1:7" ht="16.8">
      <c r="G11" s="5"/>
    </row>
  </sheetData>
  <mergeCells count="1">
    <mergeCell ref="A1:D1"/>
  </mergeCells>
  <phoneticPr fontId="23" type="noConversion"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29"/>
  <sheetViews>
    <sheetView topLeftCell="A21" workbookViewId="0">
      <selection activeCell="B14" sqref="B14"/>
    </sheetView>
  </sheetViews>
  <sheetFormatPr defaultColWidth="8" defaultRowHeight="22.5" customHeight="1"/>
  <cols>
    <col min="1" max="1" width="19.33203125" style="85" customWidth="1"/>
    <col min="2" max="2" width="32.109375" style="1" customWidth="1"/>
    <col min="3" max="4" width="21.88671875" style="1" customWidth="1"/>
    <col min="5" max="5" width="22.44140625" style="1" customWidth="1"/>
    <col min="6" max="7" width="27.33203125" style="1" customWidth="1"/>
    <col min="8" max="1026" width="12.21875" style="1" customWidth="1"/>
    <col min="1027" max="1027" width="8" customWidth="1"/>
  </cols>
  <sheetData>
    <row r="1" spans="1:1026" ht="31.95" customHeight="1" thickBot="1">
      <c r="A1" s="125" t="s">
        <v>47</v>
      </c>
      <c r="B1" s="126"/>
      <c r="C1" s="126"/>
      <c r="D1" s="126"/>
      <c r="E1" s="126"/>
      <c r="F1" s="28"/>
      <c r="G1" s="28"/>
    </row>
    <row r="2" spans="1:1026" s="82" customFormat="1" ht="37.200000000000003" customHeight="1" thickBot="1">
      <c r="A2" s="127" t="s">
        <v>30</v>
      </c>
      <c r="B2" s="128"/>
      <c r="C2" s="83" t="s">
        <v>2</v>
      </c>
      <c r="D2" s="83" t="s">
        <v>0</v>
      </c>
      <c r="E2" s="84" t="s">
        <v>1</v>
      </c>
      <c r="F2" s="29"/>
      <c r="G2" s="2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  <c r="NX2" s="85"/>
      <c r="NY2" s="85"/>
      <c r="NZ2" s="85"/>
      <c r="OA2" s="85"/>
      <c r="OB2" s="85"/>
      <c r="OC2" s="85"/>
      <c r="OD2" s="85"/>
      <c r="OE2" s="85"/>
      <c r="OF2" s="85"/>
      <c r="OG2" s="85"/>
      <c r="OH2" s="85"/>
      <c r="OI2" s="85"/>
      <c r="OJ2" s="85"/>
      <c r="OK2" s="85"/>
      <c r="OL2" s="85"/>
      <c r="OM2" s="85"/>
      <c r="ON2" s="85"/>
      <c r="OO2" s="85"/>
      <c r="OP2" s="85"/>
      <c r="OQ2" s="85"/>
      <c r="OR2" s="85"/>
      <c r="OS2" s="85"/>
      <c r="OT2" s="85"/>
      <c r="OU2" s="85"/>
      <c r="OV2" s="85"/>
      <c r="OW2" s="85"/>
      <c r="OX2" s="85"/>
      <c r="OY2" s="85"/>
      <c r="OZ2" s="85"/>
      <c r="PA2" s="85"/>
      <c r="PB2" s="85"/>
      <c r="PC2" s="85"/>
      <c r="PD2" s="85"/>
      <c r="PE2" s="85"/>
      <c r="PF2" s="85"/>
      <c r="PG2" s="85"/>
      <c r="PH2" s="85"/>
      <c r="PI2" s="85"/>
      <c r="PJ2" s="85"/>
      <c r="PK2" s="85"/>
      <c r="PL2" s="85"/>
      <c r="PM2" s="85"/>
      <c r="PN2" s="85"/>
      <c r="PO2" s="85"/>
      <c r="PP2" s="85"/>
      <c r="PQ2" s="85"/>
      <c r="PR2" s="85"/>
      <c r="PS2" s="85"/>
      <c r="PT2" s="85"/>
      <c r="PU2" s="85"/>
      <c r="PV2" s="85"/>
      <c r="PW2" s="85"/>
      <c r="PX2" s="85"/>
      <c r="PY2" s="85"/>
      <c r="PZ2" s="85"/>
      <c r="QA2" s="85"/>
      <c r="QB2" s="85"/>
      <c r="QC2" s="85"/>
      <c r="QD2" s="85"/>
      <c r="QE2" s="85"/>
      <c r="QF2" s="85"/>
      <c r="QG2" s="85"/>
      <c r="QH2" s="85"/>
      <c r="QI2" s="85"/>
      <c r="QJ2" s="85"/>
      <c r="QK2" s="85"/>
      <c r="QL2" s="85"/>
      <c r="QM2" s="85"/>
      <c r="QN2" s="85"/>
      <c r="QO2" s="85"/>
      <c r="QP2" s="85"/>
      <c r="QQ2" s="85"/>
      <c r="QR2" s="85"/>
      <c r="QS2" s="85"/>
      <c r="QT2" s="85"/>
      <c r="QU2" s="85"/>
      <c r="QV2" s="85"/>
      <c r="QW2" s="85"/>
      <c r="QX2" s="85"/>
      <c r="QY2" s="85"/>
      <c r="QZ2" s="85"/>
      <c r="RA2" s="85"/>
      <c r="RB2" s="85"/>
      <c r="RC2" s="85"/>
      <c r="RD2" s="85"/>
      <c r="RE2" s="85"/>
      <c r="RF2" s="85"/>
      <c r="RG2" s="85"/>
      <c r="RH2" s="85"/>
      <c r="RI2" s="85"/>
      <c r="RJ2" s="85"/>
      <c r="RK2" s="85"/>
      <c r="RL2" s="85"/>
      <c r="RM2" s="85"/>
      <c r="RN2" s="85"/>
      <c r="RO2" s="85"/>
      <c r="RP2" s="85"/>
      <c r="RQ2" s="85"/>
      <c r="RR2" s="85"/>
      <c r="RS2" s="85"/>
      <c r="RT2" s="85"/>
      <c r="RU2" s="85"/>
      <c r="RV2" s="85"/>
      <c r="RW2" s="85"/>
      <c r="RX2" s="85"/>
      <c r="RY2" s="85"/>
      <c r="RZ2" s="85"/>
      <c r="SA2" s="85"/>
      <c r="SB2" s="85"/>
      <c r="SC2" s="85"/>
      <c r="SD2" s="85"/>
      <c r="SE2" s="85"/>
      <c r="SF2" s="85"/>
      <c r="SG2" s="85"/>
      <c r="SH2" s="85"/>
      <c r="SI2" s="85"/>
      <c r="SJ2" s="85"/>
      <c r="SK2" s="85"/>
      <c r="SL2" s="85"/>
      <c r="SM2" s="85"/>
      <c r="SN2" s="85"/>
      <c r="SO2" s="85"/>
      <c r="SP2" s="85"/>
      <c r="SQ2" s="85"/>
      <c r="SR2" s="85"/>
      <c r="SS2" s="85"/>
      <c r="ST2" s="85"/>
      <c r="SU2" s="85"/>
      <c r="SV2" s="85"/>
      <c r="SW2" s="85"/>
      <c r="SX2" s="85"/>
      <c r="SY2" s="85"/>
      <c r="SZ2" s="85"/>
      <c r="TA2" s="85"/>
      <c r="TB2" s="85"/>
      <c r="TC2" s="85"/>
      <c r="TD2" s="85"/>
      <c r="TE2" s="85"/>
      <c r="TF2" s="85"/>
      <c r="TG2" s="85"/>
      <c r="TH2" s="85"/>
      <c r="TI2" s="85"/>
      <c r="TJ2" s="85"/>
      <c r="TK2" s="85"/>
      <c r="TL2" s="85"/>
      <c r="TM2" s="85"/>
      <c r="TN2" s="85"/>
      <c r="TO2" s="85"/>
      <c r="TP2" s="85"/>
      <c r="TQ2" s="85"/>
      <c r="TR2" s="85"/>
      <c r="TS2" s="85"/>
      <c r="TT2" s="85"/>
      <c r="TU2" s="85"/>
      <c r="TV2" s="85"/>
      <c r="TW2" s="85"/>
      <c r="TX2" s="85"/>
      <c r="TY2" s="85"/>
      <c r="TZ2" s="85"/>
      <c r="UA2" s="85"/>
      <c r="UB2" s="85"/>
      <c r="UC2" s="85"/>
      <c r="UD2" s="85"/>
      <c r="UE2" s="85"/>
      <c r="UF2" s="85"/>
      <c r="UG2" s="85"/>
      <c r="UH2" s="85"/>
      <c r="UI2" s="85"/>
      <c r="UJ2" s="85"/>
      <c r="UK2" s="85"/>
      <c r="UL2" s="85"/>
      <c r="UM2" s="85"/>
      <c r="UN2" s="85"/>
      <c r="UO2" s="85"/>
      <c r="UP2" s="85"/>
      <c r="UQ2" s="85"/>
      <c r="UR2" s="85"/>
      <c r="US2" s="85"/>
      <c r="UT2" s="85"/>
      <c r="UU2" s="85"/>
      <c r="UV2" s="85"/>
      <c r="UW2" s="85"/>
      <c r="UX2" s="85"/>
      <c r="UY2" s="85"/>
      <c r="UZ2" s="85"/>
      <c r="VA2" s="85"/>
      <c r="VB2" s="85"/>
      <c r="VC2" s="85"/>
      <c r="VD2" s="85"/>
      <c r="VE2" s="85"/>
      <c r="VF2" s="85"/>
      <c r="VG2" s="85"/>
      <c r="VH2" s="85"/>
      <c r="VI2" s="85"/>
      <c r="VJ2" s="85"/>
      <c r="VK2" s="85"/>
      <c r="VL2" s="85"/>
      <c r="VM2" s="85"/>
      <c r="VN2" s="85"/>
      <c r="VO2" s="85"/>
      <c r="VP2" s="85"/>
      <c r="VQ2" s="85"/>
      <c r="VR2" s="85"/>
      <c r="VS2" s="85"/>
      <c r="VT2" s="85"/>
      <c r="VU2" s="85"/>
      <c r="VV2" s="85"/>
      <c r="VW2" s="85"/>
      <c r="VX2" s="85"/>
      <c r="VY2" s="85"/>
      <c r="VZ2" s="85"/>
      <c r="WA2" s="85"/>
      <c r="WB2" s="85"/>
      <c r="WC2" s="85"/>
      <c r="WD2" s="85"/>
      <c r="WE2" s="85"/>
      <c r="WF2" s="85"/>
      <c r="WG2" s="85"/>
      <c r="WH2" s="85"/>
      <c r="WI2" s="85"/>
      <c r="WJ2" s="85"/>
      <c r="WK2" s="85"/>
      <c r="WL2" s="85"/>
      <c r="WM2" s="85"/>
      <c r="WN2" s="85"/>
      <c r="WO2" s="85"/>
      <c r="WP2" s="85"/>
      <c r="WQ2" s="85"/>
      <c r="WR2" s="85"/>
      <c r="WS2" s="85"/>
      <c r="WT2" s="85"/>
      <c r="WU2" s="85"/>
      <c r="WV2" s="85"/>
      <c r="WW2" s="85"/>
      <c r="WX2" s="85"/>
      <c r="WY2" s="85"/>
      <c r="WZ2" s="85"/>
      <c r="XA2" s="85"/>
      <c r="XB2" s="85"/>
      <c r="XC2" s="85"/>
      <c r="XD2" s="85"/>
      <c r="XE2" s="85"/>
      <c r="XF2" s="85"/>
      <c r="XG2" s="85"/>
      <c r="XH2" s="85"/>
      <c r="XI2" s="85"/>
      <c r="XJ2" s="85"/>
      <c r="XK2" s="85"/>
      <c r="XL2" s="85"/>
      <c r="XM2" s="85"/>
      <c r="XN2" s="85"/>
      <c r="XO2" s="85"/>
      <c r="XP2" s="85"/>
      <c r="XQ2" s="85"/>
      <c r="XR2" s="85"/>
      <c r="XS2" s="85"/>
      <c r="XT2" s="85"/>
      <c r="XU2" s="85"/>
      <c r="XV2" s="85"/>
      <c r="XW2" s="85"/>
      <c r="XX2" s="85"/>
      <c r="XY2" s="85"/>
      <c r="XZ2" s="85"/>
      <c r="YA2" s="85"/>
      <c r="YB2" s="85"/>
      <c r="YC2" s="85"/>
      <c r="YD2" s="85"/>
      <c r="YE2" s="85"/>
      <c r="YF2" s="85"/>
      <c r="YG2" s="85"/>
      <c r="YH2" s="85"/>
      <c r="YI2" s="85"/>
      <c r="YJ2" s="85"/>
      <c r="YK2" s="85"/>
      <c r="YL2" s="85"/>
      <c r="YM2" s="85"/>
      <c r="YN2" s="85"/>
      <c r="YO2" s="85"/>
      <c r="YP2" s="85"/>
      <c r="YQ2" s="85"/>
      <c r="YR2" s="85"/>
      <c r="YS2" s="85"/>
      <c r="YT2" s="85"/>
      <c r="YU2" s="85"/>
      <c r="YV2" s="85"/>
      <c r="YW2" s="85"/>
      <c r="YX2" s="85"/>
      <c r="YY2" s="85"/>
      <c r="YZ2" s="85"/>
      <c r="ZA2" s="85"/>
      <c r="ZB2" s="85"/>
      <c r="ZC2" s="85"/>
      <c r="ZD2" s="85"/>
      <c r="ZE2" s="85"/>
      <c r="ZF2" s="85"/>
      <c r="ZG2" s="85"/>
      <c r="ZH2" s="85"/>
      <c r="ZI2" s="85"/>
      <c r="ZJ2" s="85"/>
      <c r="ZK2" s="85"/>
      <c r="ZL2" s="85"/>
      <c r="ZM2" s="85"/>
      <c r="ZN2" s="85"/>
      <c r="ZO2" s="85"/>
      <c r="ZP2" s="85"/>
      <c r="ZQ2" s="85"/>
      <c r="ZR2" s="85"/>
      <c r="ZS2" s="85"/>
      <c r="ZT2" s="85"/>
      <c r="ZU2" s="85"/>
      <c r="ZV2" s="85"/>
      <c r="ZW2" s="85"/>
      <c r="ZX2" s="85"/>
      <c r="ZY2" s="85"/>
      <c r="ZZ2" s="85"/>
      <c r="AAA2" s="85"/>
      <c r="AAB2" s="85"/>
      <c r="AAC2" s="85"/>
      <c r="AAD2" s="85"/>
      <c r="AAE2" s="85"/>
      <c r="AAF2" s="85"/>
      <c r="AAG2" s="85"/>
      <c r="AAH2" s="85"/>
      <c r="AAI2" s="85"/>
      <c r="AAJ2" s="85"/>
      <c r="AAK2" s="85"/>
      <c r="AAL2" s="85"/>
      <c r="AAM2" s="85"/>
      <c r="AAN2" s="85"/>
      <c r="AAO2" s="85"/>
      <c r="AAP2" s="85"/>
      <c r="AAQ2" s="85"/>
      <c r="AAR2" s="85"/>
      <c r="AAS2" s="85"/>
      <c r="AAT2" s="85"/>
      <c r="AAU2" s="85"/>
      <c r="AAV2" s="85"/>
      <c r="AAW2" s="85"/>
      <c r="AAX2" s="85"/>
      <c r="AAY2" s="85"/>
      <c r="AAZ2" s="85"/>
      <c r="ABA2" s="85"/>
      <c r="ABB2" s="85"/>
      <c r="ABC2" s="85"/>
      <c r="ABD2" s="85"/>
      <c r="ABE2" s="85"/>
      <c r="ABF2" s="85"/>
      <c r="ABG2" s="85"/>
      <c r="ABH2" s="85"/>
      <c r="ABI2" s="85"/>
      <c r="ABJ2" s="85"/>
      <c r="ABK2" s="85"/>
      <c r="ABL2" s="85"/>
      <c r="ABM2" s="85"/>
      <c r="ABN2" s="85"/>
      <c r="ABO2" s="85"/>
      <c r="ABP2" s="85"/>
      <c r="ABQ2" s="85"/>
      <c r="ABR2" s="85"/>
      <c r="ABS2" s="85"/>
      <c r="ABT2" s="85"/>
      <c r="ABU2" s="85"/>
      <c r="ABV2" s="85"/>
      <c r="ABW2" s="85"/>
      <c r="ABX2" s="85"/>
      <c r="ABY2" s="85"/>
      <c r="ABZ2" s="85"/>
      <c r="ACA2" s="85"/>
      <c r="ACB2" s="85"/>
      <c r="ACC2" s="85"/>
      <c r="ACD2" s="85"/>
      <c r="ACE2" s="85"/>
      <c r="ACF2" s="85"/>
      <c r="ACG2" s="85"/>
      <c r="ACH2" s="85"/>
      <c r="ACI2" s="85"/>
      <c r="ACJ2" s="85"/>
      <c r="ACK2" s="85"/>
      <c r="ACL2" s="85"/>
      <c r="ACM2" s="85"/>
      <c r="ACN2" s="85"/>
      <c r="ACO2" s="85"/>
      <c r="ACP2" s="85"/>
      <c r="ACQ2" s="85"/>
      <c r="ACR2" s="85"/>
      <c r="ACS2" s="85"/>
      <c r="ACT2" s="85"/>
      <c r="ACU2" s="85"/>
      <c r="ACV2" s="85"/>
      <c r="ACW2" s="85"/>
      <c r="ACX2" s="85"/>
      <c r="ACY2" s="85"/>
      <c r="ACZ2" s="85"/>
      <c r="ADA2" s="85"/>
      <c r="ADB2" s="85"/>
      <c r="ADC2" s="85"/>
      <c r="ADD2" s="85"/>
      <c r="ADE2" s="85"/>
      <c r="ADF2" s="85"/>
      <c r="ADG2" s="85"/>
      <c r="ADH2" s="85"/>
      <c r="ADI2" s="85"/>
      <c r="ADJ2" s="85"/>
      <c r="ADK2" s="85"/>
      <c r="ADL2" s="85"/>
      <c r="ADM2" s="85"/>
      <c r="ADN2" s="85"/>
      <c r="ADO2" s="85"/>
      <c r="ADP2" s="85"/>
      <c r="ADQ2" s="85"/>
      <c r="ADR2" s="85"/>
      <c r="ADS2" s="85"/>
      <c r="ADT2" s="85"/>
      <c r="ADU2" s="85"/>
      <c r="ADV2" s="85"/>
      <c r="ADW2" s="85"/>
      <c r="ADX2" s="85"/>
      <c r="ADY2" s="85"/>
      <c r="ADZ2" s="85"/>
      <c r="AEA2" s="85"/>
      <c r="AEB2" s="85"/>
      <c r="AEC2" s="85"/>
      <c r="AED2" s="85"/>
      <c r="AEE2" s="85"/>
      <c r="AEF2" s="85"/>
      <c r="AEG2" s="85"/>
      <c r="AEH2" s="85"/>
      <c r="AEI2" s="85"/>
      <c r="AEJ2" s="85"/>
      <c r="AEK2" s="85"/>
      <c r="AEL2" s="85"/>
      <c r="AEM2" s="85"/>
      <c r="AEN2" s="85"/>
      <c r="AEO2" s="85"/>
      <c r="AEP2" s="85"/>
      <c r="AEQ2" s="85"/>
      <c r="AER2" s="85"/>
      <c r="AES2" s="85"/>
      <c r="AET2" s="85"/>
      <c r="AEU2" s="85"/>
      <c r="AEV2" s="85"/>
      <c r="AEW2" s="85"/>
      <c r="AEX2" s="85"/>
      <c r="AEY2" s="85"/>
      <c r="AEZ2" s="85"/>
      <c r="AFA2" s="85"/>
      <c r="AFB2" s="85"/>
      <c r="AFC2" s="85"/>
      <c r="AFD2" s="85"/>
      <c r="AFE2" s="85"/>
      <c r="AFF2" s="85"/>
      <c r="AFG2" s="85"/>
      <c r="AFH2" s="85"/>
      <c r="AFI2" s="85"/>
      <c r="AFJ2" s="85"/>
      <c r="AFK2" s="85"/>
      <c r="AFL2" s="85"/>
      <c r="AFM2" s="85"/>
      <c r="AFN2" s="85"/>
      <c r="AFO2" s="85"/>
      <c r="AFP2" s="85"/>
      <c r="AFQ2" s="85"/>
      <c r="AFR2" s="85"/>
      <c r="AFS2" s="85"/>
      <c r="AFT2" s="85"/>
      <c r="AFU2" s="85"/>
      <c r="AFV2" s="85"/>
      <c r="AFW2" s="85"/>
      <c r="AFX2" s="85"/>
      <c r="AFY2" s="85"/>
      <c r="AFZ2" s="85"/>
      <c r="AGA2" s="85"/>
      <c r="AGB2" s="85"/>
      <c r="AGC2" s="85"/>
      <c r="AGD2" s="85"/>
      <c r="AGE2" s="85"/>
      <c r="AGF2" s="85"/>
      <c r="AGG2" s="85"/>
      <c r="AGH2" s="85"/>
      <c r="AGI2" s="85"/>
      <c r="AGJ2" s="85"/>
      <c r="AGK2" s="85"/>
      <c r="AGL2" s="85"/>
      <c r="AGM2" s="85"/>
      <c r="AGN2" s="85"/>
      <c r="AGO2" s="85"/>
      <c r="AGP2" s="85"/>
      <c r="AGQ2" s="85"/>
      <c r="AGR2" s="85"/>
      <c r="AGS2" s="85"/>
      <c r="AGT2" s="85"/>
      <c r="AGU2" s="85"/>
      <c r="AGV2" s="85"/>
      <c r="AGW2" s="85"/>
      <c r="AGX2" s="85"/>
      <c r="AGY2" s="85"/>
      <c r="AGZ2" s="85"/>
      <c r="AHA2" s="85"/>
      <c r="AHB2" s="85"/>
      <c r="AHC2" s="85"/>
      <c r="AHD2" s="85"/>
      <c r="AHE2" s="85"/>
      <c r="AHF2" s="85"/>
      <c r="AHG2" s="85"/>
      <c r="AHH2" s="85"/>
      <c r="AHI2" s="85"/>
      <c r="AHJ2" s="85"/>
      <c r="AHK2" s="85"/>
      <c r="AHL2" s="85"/>
      <c r="AHM2" s="85"/>
      <c r="AHN2" s="85"/>
      <c r="AHO2" s="85"/>
      <c r="AHP2" s="85"/>
      <c r="AHQ2" s="85"/>
      <c r="AHR2" s="85"/>
      <c r="AHS2" s="85"/>
      <c r="AHT2" s="85"/>
      <c r="AHU2" s="85"/>
      <c r="AHV2" s="85"/>
      <c r="AHW2" s="85"/>
      <c r="AHX2" s="85"/>
      <c r="AHY2" s="85"/>
      <c r="AHZ2" s="85"/>
      <c r="AIA2" s="85"/>
      <c r="AIB2" s="85"/>
      <c r="AIC2" s="85"/>
      <c r="AID2" s="85"/>
      <c r="AIE2" s="85"/>
      <c r="AIF2" s="85"/>
      <c r="AIG2" s="85"/>
      <c r="AIH2" s="85"/>
      <c r="AII2" s="85"/>
      <c r="AIJ2" s="85"/>
      <c r="AIK2" s="85"/>
      <c r="AIL2" s="85"/>
      <c r="AIM2" s="85"/>
      <c r="AIN2" s="85"/>
      <c r="AIO2" s="85"/>
      <c r="AIP2" s="85"/>
      <c r="AIQ2" s="85"/>
      <c r="AIR2" s="85"/>
      <c r="AIS2" s="85"/>
      <c r="AIT2" s="85"/>
      <c r="AIU2" s="85"/>
      <c r="AIV2" s="85"/>
      <c r="AIW2" s="85"/>
      <c r="AIX2" s="85"/>
      <c r="AIY2" s="85"/>
      <c r="AIZ2" s="85"/>
      <c r="AJA2" s="85"/>
      <c r="AJB2" s="85"/>
      <c r="AJC2" s="85"/>
      <c r="AJD2" s="85"/>
      <c r="AJE2" s="85"/>
      <c r="AJF2" s="85"/>
      <c r="AJG2" s="85"/>
      <c r="AJH2" s="85"/>
      <c r="AJI2" s="85"/>
      <c r="AJJ2" s="85"/>
      <c r="AJK2" s="85"/>
      <c r="AJL2" s="85"/>
      <c r="AJM2" s="85"/>
      <c r="AJN2" s="85"/>
      <c r="AJO2" s="85"/>
      <c r="AJP2" s="85"/>
      <c r="AJQ2" s="85"/>
      <c r="AJR2" s="85"/>
      <c r="AJS2" s="85"/>
      <c r="AJT2" s="85"/>
      <c r="AJU2" s="85"/>
      <c r="AJV2" s="85"/>
      <c r="AJW2" s="85"/>
      <c r="AJX2" s="85"/>
      <c r="AJY2" s="85"/>
      <c r="AJZ2" s="85"/>
      <c r="AKA2" s="85"/>
      <c r="AKB2" s="85"/>
      <c r="AKC2" s="85"/>
      <c r="AKD2" s="85"/>
      <c r="AKE2" s="85"/>
      <c r="AKF2" s="85"/>
      <c r="AKG2" s="85"/>
      <c r="AKH2" s="85"/>
      <c r="AKI2" s="85"/>
      <c r="AKJ2" s="85"/>
      <c r="AKK2" s="85"/>
      <c r="AKL2" s="85"/>
      <c r="AKM2" s="85"/>
      <c r="AKN2" s="85"/>
      <c r="AKO2" s="85"/>
      <c r="AKP2" s="85"/>
      <c r="AKQ2" s="85"/>
      <c r="AKR2" s="85"/>
      <c r="AKS2" s="85"/>
      <c r="AKT2" s="85"/>
      <c r="AKU2" s="85"/>
      <c r="AKV2" s="85"/>
      <c r="AKW2" s="85"/>
      <c r="AKX2" s="85"/>
      <c r="AKY2" s="85"/>
      <c r="AKZ2" s="85"/>
      <c r="ALA2" s="85"/>
      <c r="ALB2" s="85"/>
      <c r="ALC2" s="85"/>
      <c r="ALD2" s="85"/>
      <c r="ALE2" s="85"/>
      <c r="ALF2" s="85"/>
      <c r="ALG2" s="85"/>
      <c r="ALH2" s="85"/>
      <c r="ALI2" s="85"/>
      <c r="ALJ2" s="85"/>
      <c r="ALK2" s="85"/>
      <c r="ALL2" s="85"/>
      <c r="ALM2" s="85"/>
      <c r="ALN2" s="85"/>
      <c r="ALO2" s="85"/>
      <c r="ALP2" s="85"/>
      <c r="ALQ2" s="85"/>
      <c r="ALR2" s="85"/>
      <c r="ALS2" s="85"/>
      <c r="ALT2" s="85"/>
      <c r="ALU2" s="85"/>
      <c r="ALV2" s="85"/>
      <c r="ALW2" s="85"/>
      <c r="ALX2" s="85"/>
      <c r="ALY2" s="85"/>
      <c r="ALZ2" s="85"/>
      <c r="AMA2" s="85"/>
      <c r="AMB2" s="85"/>
      <c r="AMC2" s="85"/>
      <c r="AMD2" s="85"/>
      <c r="AME2" s="85"/>
      <c r="AMF2" s="85"/>
      <c r="AMG2" s="85"/>
      <c r="AMH2" s="85"/>
      <c r="AMI2" s="85"/>
      <c r="AMJ2" s="85"/>
      <c r="AMK2" s="85"/>
      <c r="AML2" s="85"/>
    </row>
    <row r="3" spans="1:1026" ht="36" customHeight="1" thickTop="1">
      <c r="A3" s="132" t="s">
        <v>13</v>
      </c>
      <c r="B3" s="57" t="s">
        <v>14</v>
      </c>
      <c r="C3" s="61">
        <v>1500</v>
      </c>
      <c r="D3" s="58">
        <v>1500</v>
      </c>
      <c r="E3" s="59">
        <v>1900</v>
      </c>
      <c r="F3" s="25"/>
      <c r="G3" s="25"/>
    </row>
    <row r="4" spans="1:1026" ht="34.200000000000003" customHeight="1">
      <c r="A4" s="133"/>
      <c r="B4" s="51" t="s">
        <v>15</v>
      </c>
      <c r="C4" s="62">
        <f>C3*500000/100000000</f>
        <v>7.5</v>
      </c>
      <c r="D4" s="52">
        <f>D3*500000/100000000</f>
        <v>7.5</v>
      </c>
      <c r="E4" s="53">
        <f>E3*500000/100000000</f>
        <v>9.5</v>
      </c>
      <c r="F4" s="25"/>
      <c r="G4" s="25"/>
    </row>
    <row r="5" spans="1:1026" ht="75" customHeight="1">
      <c r="A5" s="129" t="s">
        <v>38</v>
      </c>
      <c r="B5" s="33" t="s">
        <v>48</v>
      </c>
      <c r="C5" s="63">
        <f>500/10000</f>
        <v>0.05</v>
      </c>
      <c r="D5" s="34">
        <f>2000/10000</f>
        <v>0.2</v>
      </c>
      <c r="E5" s="35">
        <f>28.5/10000</f>
        <v>2.8500000000000001E-3</v>
      </c>
    </row>
    <row r="6" spans="1:1026" ht="76.5" customHeight="1">
      <c r="A6" s="130"/>
      <c r="B6" s="13" t="s">
        <v>16</v>
      </c>
      <c r="C6" s="64">
        <f>C5*50</f>
        <v>2.5</v>
      </c>
      <c r="D6" s="17">
        <f>D5*50</f>
        <v>10</v>
      </c>
      <c r="E6" s="37">
        <f>E5*50</f>
        <v>0.14250000000000002</v>
      </c>
    </row>
    <row r="7" spans="1:1026" ht="51.75" customHeight="1">
      <c r="A7" s="130"/>
      <c r="B7" s="18" t="s">
        <v>17</v>
      </c>
      <c r="C7" s="65">
        <v>0.5</v>
      </c>
      <c r="D7" s="19">
        <v>0.3</v>
      </c>
      <c r="E7" s="38">
        <v>0.5</v>
      </c>
      <c r="I7" s="3"/>
    </row>
    <row r="8" spans="1:1026" ht="31.5" customHeight="1">
      <c r="A8" s="130"/>
      <c r="B8" s="54" t="s">
        <v>18</v>
      </c>
      <c r="C8" s="66">
        <f>SUM(C5:C7)</f>
        <v>3.05</v>
      </c>
      <c r="D8" s="55">
        <f>SUM(D5:D7)</f>
        <v>10.5</v>
      </c>
      <c r="E8" s="56">
        <f>SUM(E5:E7)</f>
        <v>0.64534999999999998</v>
      </c>
      <c r="I8" s="3"/>
    </row>
    <row r="9" spans="1:1026" ht="47.25" customHeight="1">
      <c r="A9" s="130" t="s">
        <v>39</v>
      </c>
      <c r="B9" s="20" t="s">
        <v>19</v>
      </c>
      <c r="C9" s="67">
        <v>200</v>
      </c>
      <c r="D9" s="21">
        <v>1250</v>
      </c>
      <c r="E9" s="39">
        <v>2500</v>
      </c>
      <c r="H9" s="3"/>
    </row>
    <row r="10" spans="1:1026" s="4" customFormat="1" ht="49.5" customHeight="1">
      <c r="A10" s="130"/>
      <c r="B10" s="20" t="s">
        <v>20</v>
      </c>
      <c r="C10" s="67">
        <f>C9*5000*12/100000000</f>
        <v>0.12</v>
      </c>
      <c r="D10" s="21">
        <f>D9*5000*12/100000000</f>
        <v>0.75</v>
      </c>
      <c r="E10" s="39">
        <f>E9*5000*12/100000000</f>
        <v>1.5</v>
      </c>
    </row>
    <row r="11" spans="1:1026" s="4" customFormat="1" ht="64.5" customHeight="1">
      <c r="A11" s="130"/>
      <c r="B11" s="20" t="s">
        <v>21</v>
      </c>
      <c r="C11" s="68">
        <v>0.1</v>
      </c>
      <c r="D11" s="22">
        <v>0.15</v>
      </c>
      <c r="E11" s="40">
        <v>0.37</v>
      </c>
    </row>
    <row r="12" spans="1:1026" s="4" customFormat="1" ht="67.5" customHeight="1">
      <c r="A12" s="130"/>
      <c r="B12" s="20" t="s">
        <v>41</v>
      </c>
      <c r="C12" s="67">
        <f>C11*C3*500000/100000000</f>
        <v>0.75</v>
      </c>
      <c r="D12" s="21">
        <f>D11*D3*500000/100000000</f>
        <v>1.125</v>
      </c>
      <c r="E12" s="39">
        <f>E11*E3*500000/100000000</f>
        <v>3.5150000000000001</v>
      </c>
    </row>
    <row r="13" spans="1:1026" s="4" customFormat="1" ht="17.399999999999999">
      <c r="A13" s="130"/>
      <c r="B13" s="112" t="s">
        <v>33</v>
      </c>
      <c r="C13" s="113">
        <v>0.1</v>
      </c>
      <c r="D13" s="114">
        <v>0.3</v>
      </c>
      <c r="E13" s="115">
        <v>0.4</v>
      </c>
    </row>
    <row r="14" spans="1:1026" ht="31.95" customHeight="1">
      <c r="A14" s="130"/>
      <c r="B14" s="112" t="s">
        <v>34</v>
      </c>
      <c r="C14" s="113">
        <v>0.01</v>
      </c>
      <c r="D14" s="114">
        <v>0.05</v>
      </c>
      <c r="E14" s="115">
        <v>0.3</v>
      </c>
    </row>
    <row r="15" spans="1:1026" ht="14.7" customHeight="1">
      <c r="A15" s="130"/>
      <c r="B15" s="112" t="s">
        <v>35</v>
      </c>
      <c r="C15" s="113">
        <v>0.05</v>
      </c>
      <c r="D15" s="114">
        <v>0.5</v>
      </c>
      <c r="E15" s="115">
        <v>0.7</v>
      </c>
    </row>
    <row r="16" spans="1:1026" ht="37.200000000000003" customHeight="1">
      <c r="A16" s="130"/>
      <c r="B16" s="20" t="s">
        <v>32</v>
      </c>
      <c r="C16" s="67">
        <v>0.5</v>
      </c>
      <c r="D16" s="14">
        <v>1.5</v>
      </c>
      <c r="E16" s="39">
        <v>4</v>
      </c>
    </row>
    <row r="17" spans="1:1026" ht="22.95" customHeight="1">
      <c r="A17" s="130"/>
      <c r="B17" s="13" t="s">
        <v>22</v>
      </c>
      <c r="C17" s="68">
        <v>0.01</v>
      </c>
      <c r="D17" s="23">
        <v>0.02</v>
      </c>
      <c r="E17" s="40">
        <v>0.1</v>
      </c>
    </row>
    <row r="18" spans="1:1026" ht="34.950000000000003" customHeight="1">
      <c r="A18" s="130"/>
      <c r="B18" s="20" t="s">
        <v>23</v>
      </c>
      <c r="C18" s="69">
        <f>C16*C17*365*500000/100000000</f>
        <v>9.1249999999999994E-3</v>
      </c>
      <c r="D18" s="24">
        <f>D16*D17*365*500000/100000000</f>
        <v>5.475E-2</v>
      </c>
      <c r="E18" s="41">
        <f>E16*E17*365*500000/100000000</f>
        <v>0.73</v>
      </c>
    </row>
    <row r="19" spans="1:1026" ht="55.5" customHeight="1" thickBot="1">
      <c r="A19" s="131"/>
      <c r="B19" s="70" t="s">
        <v>24</v>
      </c>
      <c r="C19" s="71">
        <f>C10+C12+C18</f>
        <v>0.87912500000000005</v>
      </c>
      <c r="D19" s="71">
        <f>D10+D12+D18</f>
        <v>1.9297500000000001</v>
      </c>
      <c r="E19" s="72">
        <f>E10+E12+E18</f>
        <v>5.745000000000001</v>
      </c>
    </row>
    <row r="20" spans="1:1026" ht="60" customHeight="1" thickBot="1">
      <c r="A20" s="134" t="s">
        <v>40</v>
      </c>
      <c r="B20" s="135"/>
      <c r="C20" s="135"/>
      <c r="D20" s="135"/>
      <c r="E20" s="135"/>
    </row>
    <row r="21" spans="1:1026" s="82" customFormat="1" ht="37.950000000000003" customHeight="1" thickBot="1">
      <c r="A21" s="127" t="s">
        <v>30</v>
      </c>
      <c r="B21" s="128"/>
      <c r="C21" s="83" t="s">
        <v>2</v>
      </c>
      <c r="D21" s="83" t="s">
        <v>1</v>
      </c>
      <c r="E21" s="84" t="s">
        <v>0</v>
      </c>
      <c r="F21" s="29"/>
      <c r="G21" s="29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  <c r="IW21" s="85"/>
      <c r="IX21" s="85"/>
      <c r="IY21" s="85"/>
      <c r="IZ21" s="85"/>
      <c r="JA21" s="85"/>
      <c r="JB21" s="85"/>
      <c r="JC21" s="85"/>
      <c r="JD21" s="85"/>
      <c r="JE21" s="85"/>
      <c r="JF21" s="85"/>
      <c r="JG21" s="85"/>
      <c r="JH21" s="85"/>
      <c r="JI21" s="85"/>
      <c r="JJ21" s="85"/>
      <c r="JK21" s="85"/>
      <c r="JL21" s="85"/>
      <c r="JM21" s="85"/>
      <c r="JN21" s="85"/>
      <c r="JO21" s="85"/>
      <c r="JP21" s="85"/>
      <c r="JQ21" s="85"/>
      <c r="JR21" s="85"/>
      <c r="JS21" s="85"/>
      <c r="JT21" s="85"/>
      <c r="JU21" s="85"/>
      <c r="JV21" s="85"/>
      <c r="JW21" s="85"/>
      <c r="JX21" s="85"/>
      <c r="JY21" s="85"/>
      <c r="JZ21" s="85"/>
      <c r="KA21" s="85"/>
      <c r="KB21" s="85"/>
      <c r="KC21" s="85"/>
      <c r="KD21" s="85"/>
      <c r="KE21" s="85"/>
      <c r="KF21" s="85"/>
      <c r="KG21" s="85"/>
      <c r="KH21" s="85"/>
      <c r="KI21" s="85"/>
      <c r="KJ21" s="85"/>
      <c r="KK21" s="85"/>
      <c r="KL21" s="85"/>
      <c r="KM21" s="85"/>
      <c r="KN21" s="85"/>
      <c r="KO21" s="85"/>
      <c r="KP21" s="85"/>
      <c r="KQ21" s="85"/>
      <c r="KR21" s="85"/>
      <c r="KS21" s="85"/>
      <c r="KT21" s="85"/>
      <c r="KU21" s="85"/>
      <c r="KV21" s="85"/>
      <c r="KW21" s="85"/>
      <c r="KX21" s="85"/>
      <c r="KY21" s="85"/>
      <c r="KZ21" s="85"/>
      <c r="LA21" s="85"/>
      <c r="LB21" s="85"/>
      <c r="LC21" s="85"/>
      <c r="LD21" s="85"/>
      <c r="LE21" s="85"/>
      <c r="LF21" s="85"/>
      <c r="LG21" s="85"/>
      <c r="LH21" s="85"/>
      <c r="LI21" s="85"/>
      <c r="LJ21" s="85"/>
      <c r="LK21" s="85"/>
      <c r="LL21" s="85"/>
      <c r="LM21" s="85"/>
      <c r="LN21" s="85"/>
      <c r="LO21" s="85"/>
      <c r="LP21" s="85"/>
      <c r="LQ21" s="85"/>
      <c r="LR21" s="85"/>
      <c r="LS21" s="85"/>
      <c r="LT21" s="85"/>
      <c r="LU21" s="85"/>
      <c r="LV21" s="85"/>
      <c r="LW21" s="85"/>
      <c r="LX21" s="85"/>
      <c r="LY21" s="85"/>
      <c r="LZ21" s="85"/>
      <c r="MA21" s="85"/>
      <c r="MB21" s="85"/>
      <c r="MC21" s="85"/>
      <c r="MD21" s="85"/>
      <c r="ME21" s="85"/>
      <c r="MF21" s="85"/>
      <c r="MG21" s="85"/>
      <c r="MH21" s="85"/>
      <c r="MI21" s="85"/>
      <c r="MJ21" s="85"/>
      <c r="MK21" s="85"/>
      <c r="ML21" s="85"/>
      <c r="MM21" s="85"/>
      <c r="MN21" s="85"/>
      <c r="MO21" s="85"/>
      <c r="MP21" s="85"/>
      <c r="MQ21" s="85"/>
      <c r="MR21" s="85"/>
      <c r="MS21" s="85"/>
      <c r="MT21" s="85"/>
      <c r="MU21" s="85"/>
      <c r="MV21" s="85"/>
      <c r="MW21" s="85"/>
      <c r="MX21" s="85"/>
      <c r="MY21" s="85"/>
      <c r="MZ21" s="85"/>
      <c r="NA21" s="85"/>
      <c r="NB21" s="85"/>
      <c r="NC21" s="85"/>
      <c r="ND21" s="85"/>
      <c r="NE21" s="85"/>
      <c r="NF21" s="85"/>
      <c r="NG21" s="85"/>
      <c r="NH21" s="85"/>
      <c r="NI21" s="85"/>
      <c r="NJ21" s="85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5"/>
      <c r="NY21" s="85"/>
      <c r="NZ21" s="85"/>
      <c r="OA21" s="85"/>
      <c r="OB21" s="85"/>
      <c r="OC21" s="85"/>
      <c r="OD21" s="85"/>
      <c r="OE21" s="85"/>
      <c r="OF21" s="85"/>
      <c r="OG21" s="85"/>
      <c r="OH21" s="85"/>
      <c r="OI21" s="85"/>
      <c r="OJ21" s="85"/>
      <c r="OK21" s="85"/>
      <c r="OL21" s="85"/>
      <c r="OM21" s="85"/>
      <c r="ON21" s="85"/>
      <c r="OO21" s="85"/>
      <c r="OP21" s="85"/>
      <c r="OQ21" s="85"/>
      <c r="OR21" s="85"/>
      <c r="OS21" s="85"/>
      <c r="OT21" s="85"/>
      <c r="OU21" s="85"/>
      <c r="OV21" s="85"/>
      <c r="OW21" s="85"/>
      <c r="OX21" s="85"/>
      <c r="OY21" s="85"/>
      <c r="OZ21" s="85"/>
      <c r="PA21" s="85"/>
      <c r="PB21" s="85"/>
      <c r="PC21" s="85"/>
      <c r="PD21" s="85"/>
      <c r="PE21" s="85"/>
      <c r="PF21" s="85"/>
      <c r="PG21" s="85"/>
      <c r="PH21" s="85"/>
      <c r="PI21" s="85"/>
      <c r="PJ21" s="85"/>
      <c r="PK21" s="85"/>
      <c r="PL21" s="85"/>
      <c r="PM21" s="85"/>
      <c r="PN21" s="85"/>
      <c r="PO21" s="85"/>
      <c r="PP21" s="85"/>
      <c r="PQ21" s="85"/>
      <c r="PR21" s="85"/>
      <c r="PS21" s="85"/>
      <c r="PT21" s="85"/>
      <c r="PU21" s="85"/>
      <c r="PV21" s="85"/>
      <c r="PW21" s="85"/>
      <c r="PX21" s="85"/>
      <c r="PY21" s="85"/>
      <c r="PZ21" s="85"/>
      <c r="QA21" s="85"/>
      <c r="QB21" s="85"/>
      <c r="QC21" s="85"/>
      <c r="QD21" s="85"/>
      <c r="QE21" s="85"/>
      <c r="QF21" s="85"/>
      <c r="QG21" s="85"/>
      <c r="QH21" s="85"/>
      <c r="QI21" s="85"/>
      <c r="QJ21" s="85"/>
      <c r="QK21" s="85"/>
      <c r="QL21" s="85"/>
      <c r="QM21" s="85"/>
      <c r="QN21" s="85"/>
      <c r="QO21" s="85"/>
      <c r="QP21" s="85"/>
      <c r="QQ21" s="85"/>
      <c r="QR21" s="85"/>
      <c r="QS21" s="85"/>
      <c r="QT21" s="85"/>
      <c r="QU21" s="85"/>
      <c r="QV21" s="85"/>
      <c r="QW21" s="85"/>
      <c r="QX21" s="85"/>
      <c r="QY21" s="85"/>
      <c r="QZ21" s="85"/>
      <c r="RA21" s="85"/>
      <c r="RB21" s="85"/>
      <c r="RC21" s="85"/>
      <c r="RD21" s="85"/>
      <c r="RE21" s="85"/>
      <c r="RF21" s="85"/>
      <c r="RG21" s="85"/>
      <c r="RH21" s="85"/>
      <c r="RI21" s="85"/>
      <c r="RJ21" s="85"/>
      <c r="RK21" s="85"/>
      <c r="RL21" s="85"/>
      <c r="RM21" s="85"/>
      <c r="RN21" s="85"/>
      <c r="RO21" s="85"/>
      <c r="RP21" s="85"/>
      <c r="RQ21" s="85"/>
      <c r="RR21" s="85"/>
      <c r="RS21" s="85"/>
      <c r="RT21" s="85"/>
      <c r="RU21" s="85"/>
      <c r="RV21" s="85"/>
      <c r="RW21" s="85"/>
      <c r="RX21" s="85"/>
      <c r="RY21" s="85"/>
      <c r="RZ21" s="85"/>
      <c r="SA21" s="85"/>
      <c r="SB21" s="85"/>
      <c r="SC21" s="85"/>
      <c r="SD21" s="85"/>
      <c r="SE21" s="85"/>
      <c r="SF21" s="85"/>
      <c r="SG21" s="85"/>
      <c r="SH21" s="85"/>
      <c r="SI21" s="85"/>
      <c r="SJ21" s="85"/>
      <c r="SK21" s="85"/>
      <c r="SL21" s="85"/>
      <c r="SM21" s="85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5"/>
      <c r="TB21" s="85"/>
      <c r="TC21" s="85"/>
      <c r="TD21" s="85"/>
      <c r="TE21" s="85"/>
      <c r="TF21" s="85"/>
      <c r="TG21" s="85"/>
      <c r="TH21" s="85"/>
      <c r="TI21" s="85"/>
      <c r="TJ21" s="85"/>
      <c r="TK21" s="85"/>
      <c r="TL21" s="85"/>
      <c r="TM21" s="85"/>
      <c r="TN21" s="85"/>
      <c r="TO21" s="85"/>
      <c r="TP21" s="85"/>
      <c r="TQ21" s="85"/>
      <c r="TR21" s="85"/>
      <c r="TS21" s="85"/>
      <c r="TT21" s="85"/>
      <c r="TU21" s="85"/>
      <c r="TV21" s="85"/>
      <c r="TW21" s="85"/>
      <c r="TX21" s="85"/>
      <c r="TY21" s="85"/>
      <c r="TZ21" s="85"/>
      <c r="UA21" s="85"/>
      <c r="UB21" s="85"/>
      <c r="UC21" s="85"/>
      <c r="UD21" s="85"/>
      <c r="UE21" s="85"/>
      <c r="UF21" s="85"/>
      <c r="UG21" s="85"/>
      <c r="UH21" s="85"/>
      <c r="UI21" s="85"/>
      <c r="UJ21" s="85"/>
      <c r="UK21" s="85"/>
      <c r="UL21" s="85"/>
      <c r="UM21" s="85"/>
      <c r="UN21" s="85"/>
      <c r="UO21" s="85"/>
      <c r="UP21" s="85"/>
      <c r="UQ21" s="85"/>
      <c r="UR21" s="85"/>
      <c r="US21" s="85"/>
      <c r="UT21" s="85"/>
      <c r="UU21" s="85"/>
      <c r="UV21" s="85"/>
      <c r="UW21" s="85"/>
      <c r="UX21" s="85"/>
      <c r="UY21" s="85"/>
      <c r="UZ21" s="85"/>
      <c r="VA21" s="85"/>
      <c r="VB21" s="85"/>
      <c r="VC21" s="85"/>
      <c r="VD21" s="85"/>
      <c r="VE21" s="85"/>
      <c r="VF21" s="85"/>
      <c r="VG21" s="85"/>
      <c r="VH21" s="85"/>
      <c r="VI21" s="85"/>
      <c r="VJ21" s="85"/>
      <c r="VK21" s="85"/>
      <c r="VL21" s="85"/>
      <c r="VM21" s="85"/>
      <c r="VN21" s="85"/>
      <c r="VO21" s="85"/>
      <c r="VP21" s="85"/>
      <c r="VQ21" s="85"/>
      <c r="VR21" s="85"/>
      <c r="VS21" s="85"/>
      <c r="VT21" s="85"/>
      <c r="VU21" s="85"/>
      <c r="VV21" s="85"/>
      <c r="VW21" s="85"/>
      <c r="VX21" s="85"/>
      <c r="VY21" s="85"/>
      <c r="VZ21" s="85"/>
      <c r="WA21" s="85"/>
      <c r="WB21" s="85"/>
      <c r="WC21" s="85"/>
      <c r="WD21" s="85"/>
      <c r="WE21" s="85"/>
      <c r="WF21" s="85"/>
      <c r="WG21" s="85"/>
      <c r="WH21" s="85"/>
      <c r="WI21" s="85"/>
      <c r="WJ21" s="85"/>
      <c r="WK21" s="85"/>
      <c r="WL21" s="85"/>
      <c r="WM21" s="85"/>
      <c r="WN21" s="85"/>
      <c r="WO21" s="85"/>
      <c r="WP21" s="85"/>
      <c r="WQ21" s="85"/>
      <c r="WR21" s="85"/>
      <c r="WS21" s="85"/>
      <c r="WT21" s="85"/>
      <c r="WU21" s="85"/>
      <c r="WV21" s="85"/>
      <c r="WW21" s="85"/>
      <c r="WX21" s="85"/>
      <c r="WY21" s="85"/>
      <c r="WZ21" s="85"/>
      <c r="XA21" s="85"/>
      <c r="XB21" s="85"/>
      <c r="XC21" s="85"/>
      <c r="XD21" s="85"/>
      <c r="XE21" s="85"/>
      <c r="XF21" s="85"/>
      <c r="XG21" s="85"/>
      <c r="XH21" s="85"/>
      <c r="XI21" s="85"/>
      <c r="XJ21" s="85"/>
      <c r="XK21" s="85"/>
      <c r="XL21" s="85"/>
      <c r="XM21" s="85"/>
      <c r="XN21" s="85"/>
      <c r="XO21" s="85"/>
      <c r="XP21" s="85"/>
      <c r="XQ21" s="85"/>
      <c r="XR21" s="85"/>
      <c r="XS21" s="85"/>
      <c r="XT21" s="85"/>
      <c r="XU21" s="85"/>
      <c r="XV21" s="85"/>
      <c r="XW21" s="85"/>
      <c r="XX21" s="85"/>
      <c r="XY21" s="85"/>
      <c r="XZ21" s="85"/>
      <c r="YA21" s="85"/>
      <c r="YB21" s="85"/>
      <c r="YC21" s="85"/>
      <c r="YD21" s="85"/>
      <c r="YE21" s="85"/>
      <c r="YF21" s="85"/>
      <c r="YG21" s="85"/>
      <c r="YH21" s="85"/>
      <c r="YI21" s="85"/>
      <c r="YJ21" s="85"/>
      <c r="YK21" s="85"/>
      <c r="YL21" s="85"/>
      <c r="YM21" s="85"/>
      <c r="YN21" s="85"/>
      <c r="YO21" s="85"/>
      <c r="YP21" s="85"/>
      <c r="YQ21" s="85"/>
      <c r="YR21" s="85"/>
      <c r="YS21" s="85"/>
      <c r="YT21" s="85"/>
      <c r="YU21" s="85"/>
      <c r="YV21" s="85"/>
      <c r="YW21" s="85"/>
      <c r="YX21" s="85"/>
      <c r="YY21" s="85"/>
      <c r="YZ21" s="85"/>
      <c r="ZA21" s="85"/>
      <c r="ZB21" s="85"/>
      <c r="ZC21" s="85"/>
      <c r="ZD21" s="85"/>
      <c r="ZE21" s="85"/>
      <c r="ZF21" s="85"/>
      <c r="ZG21" s="85"/>
      <c r="ZH21" s="85"/>
      <c r="ZI21" s="85"/>
      <c r="ZJ21" s="85"/>
      <c r="ZK21" s="85"/>
      <c r="ZL21" s="85"/>
      <c r="ZM21" s="85"/>
      <c r="ZN21" s="85"/>
      <c r="ZO21" s="85"/>
      <c r="ZP21" s="85"/>
      <c r="ZQ21" s="85"/>
      <c r="ZR21" s="85"/>
      <c r="ZS21" s="85"/>
      <c r="ZT21" s="85"/>
      <c r="ZU21" s="85"/>
      <c r="ZV21" s="85"/>
      <c r="ZW21" s="85"/>
      <c r="ZX21" s="85"/>
      <c r="ZY21" s="85"/>
      <c r="ZZ21" s="85"/>
      <c r="AAA21" s="85"/>
      <c r="AAB21" s="85"/>
      <c r="AAC21" s="85"/>
      <c r="AAD21" s="85"/>
      <c r="AAE21" s="85"/>
      <c r="AAF21" s="85"/>
      <c r="AAG21" s="85"/>
      <c r="AAH21" s="85"/>
      <c r="AAI21" s="85"/>
      <c r="AAJ21" s="85"/>
      <c r="AAK21" s="85"/>
      <c r="AAL21" s="85"/>
      <c r="AAM21" s="85"/>
      <c r="AAN21" s="85"/>
      <c r="AAO21" s="85"/>
      <c r="AAP21" s="85"/>
      <c r="AAQ21" s="85"/>
      <c r="AAR21" s="85"/>
      <c r="AAS21" s="85"/>
      <c r="AAT21" s="85"/>
      <c r="AAU21" s="85"/>
      <c r="AAV21" s="85"/>
      <c r="AAW21" s="85"/>
      <c r="AAX21" s="85"/>
      <c r="AAY21" s="85"/>
      <c r="AAZ21" s="85"/>
      <c r="ABA21" s="85"/>
      <c r="ABB21" s="85"/>
      <c r="ABC21" s="85"/>
      <c r="ABD21" s="85"/>
      <c r="ABE21" s="85"/>
      <c r="ABF21" s="85"/>
      <c r="ABG21" s="85"/>
      <c r="ABH21" s="85"/>
      <c r="ABI21" s="85"/>
      <c r="ABJ21" s="85"/>
      <c r="ABK21" s="85"/>
      <c r="ABL21" s="85"/>
      <c r="ABM21" s="85"/>
      <c r="ABN21" s="85"/>
      <c r="ABO21" s="85"/>
      <c r="ABP21" s="85"/>
      <c r="ABQ21" s="85"/>
      <c r="ABR21" s="85"/>
      <c r="ABS21" s="85"/>
      <c r="ABT21" s="85"/>
      <c r="ABU21" s="85"/>
      <c r="ABV21" s="85"/>
      <c r="ABW21" s="85"/>
      <c r="ABX21" s="85"/>
      <c r="ABY21" s="85"/>
      <c r="ABZ21" s="85"/>
      <c r="ACA21" s="85"/>
      <c r="ACB21" s="85"/>
      <c r="ACC21" s="85"/>
      <c r="ACD21" s="85"/>
      <c r="ACE21" s="85"/>
      <c r="ACF21" s="85"/>
      <c r="ACG21" s="85"/>
      <c r="ACH21" s="85"/>
      <c r="ACI21" s="85"/>
      <c r="ACJ21" s="85"/>
      <c r="ACK21" s="85"/>
      <c r="ACL21" s="85"/>
      <c r="ACM21" s="85"/>
      <c r="ACN21" s="85"/>
      <c r="ACO21" s="85"/>
      <c r="ACP21" s="85"/>
      <c r="ACQ21" s="85"/>
      <c r="ACR21" s="85"/>
      <c r="ACS21" s="85"/>
      <c r="ACT21" s="85"/>
      <c r="ACU21" s="85"/>
      <c r="ACV21" s="85"/>
      <c r="ACW21" s="85"/>
      <c r="ACX21" s="85"/>
      <c r="ACY21" s="85"/>
      <c r="ACZ21" s="85"/>
      <c r="ADA21" s="85"/>
      <c r="ADB21" s="85"/>
      <c r="ADC21" s="85"/>
      <c r="ADD21" s="85"/>
      <c r="ADE21" s="85"/>
      <c r="ADF21" s="85"/>
      <c r="ADG21" s="85"/>
      <c r="ADH21" s="85"/>
      <c r="ADI21" s="85"/>
      <c r="ADJ21" s="85"/>
      <c r="ADK21" s="85"/>
      <c r="ADL21" s="85"/>
      <c r="ADM21" s="85"/>
      <c r="ADN21" s="85"/>
      <c r="ADO21" s="85"/>
      <c r="ADP21" s="85"/>
      <c r="ADQ21" s="85"/>
      <c r="ADR21" s="85"/>
      <c r="ADS21" s="85"/>
      <c r="ADT21" s="85"/>
      <c r="ADU21" s="85"/>
      <c r="ADV21" s="85"/>
      <c r="ADW21" s="85"/>
      <c r="ADX21" s="85"/>
      <c r="ADY21" s="85"/>
      <c r="ADZ21" s="85"/>
      <c r="AEA21" s="85"/>
      <c r="AEB21" s="85"/>
      <c r="AEC21" s="85"/>
      <c r="AED21" s="85"/>
      <c r="AEE21" s="85"/>
      <c r="AEF21" s="85"/>
      <c r="AEG21" s="85"/>
      <c r="AEH21" s="85"/>
      <c r="AEI21" s="85"/>
      <c r="AEJ21" s="85"/>
      <c r="AEK21" s="85"/>
      <c r="AEL21" s="85"/>
      <c r="AEM21" s="85"/>
      <c r="AEN21" s="85"/>
      <c r="AEO21" s="85"/>
      <c r="AEP21" s="85"/>
      <c r="AEQ21" s="85"/>
      <c r="AER21" s="85"/>
      <c r="AES21" s="85"/>
      <c r="AET21" s="85"/>
      <c r="AEU21" s="85"/>
      <c r="AEV21" s="85"/>
      <c r="AEW21" s="85"/>
      <c r="AEX21" s="85"/>
      <c r="AEY21" s="85"/>
      <c r="AEZ21" s="85"/>
      <c r="AFA21" s="85"/>
      <c r="AFB21" s="85"/>
      <c r="AFC21" s="85"/>
      <c r="AFD21" s="85"/>
      <c r="AFE21" s="85"/>
      <c r="AFF21" s="85"/>
      <c r="AFG21" s="85"/>
      <c r="AFH21" s="85"/>
      <c r="AFI21" s="85"/>
      <c r="AFJ21" s="85"/>
      <c r="AFK21" s="85"/>
      <c r="AFL21" s="85"/>
      <c r="AFM21" s="85"/>
      <c r="AFN21" s="85"/>
      <c r="AFO21" s="85"/>
      <c r="AFP21" s="85"/>
      <c r="AFQ21" s="85"/>
      <c r="AFR21" s="85"/>
      <c r="AFS21" s="85"/>
      <c r="AFT21" s="85"/>
      <c r="AFU21" s="85"/>
      <c r="AFV21" s="85"/>
      <c r="AFW21" s="85"/>
      <c r="AFX21" s="85"/>
      <c r="AFY21" s="85"/>
      <c r="AFZ21" s="85"/>
      <c r="AGA21" s="85"/>
      <c r="AGB21" s="85"/>
      <c r="AGC21" s="85"/>
      <c r="AGD21" s="85"/>
      <c r="AGE21" s="85"/>
      <c r="AGF21" s="85"/>
      <c r="AGG21" s="85"/>
      <c r="AGH21" s="85"/>
      <c r="AGI21" s="85"/>
      <c r="AGJ21" s="85"/>
      <c r="AGK21" s="85"/>
      <c r="AGL21" s="85"/>
      <c r="AGM21" s="85"/>
      <c r="AGN21" s="85"/>
      <c r="AGO21" s="85"/>
      <c r="AGP21" s="85"/>
      <c r="AGQ21" s="85"/>
      <c r="AGR21" s="85"/>
      <c r="AGS21" s="85"/>
      <c r="AGT21" s="85"/>
      <c r="AGU21" s="85"/>
      <c r="AGV21" s="85"/>
      <c r="AGW21" s="85"/>
      <c r="AGX21" s="85"/>
      <c r="AGY21" s="85"/>
      <c r="AGZ21" s="85"/>
      <c r="AHA21" s="85"/>
      <c r="AHB21" s="85"/>
      <c r="AHC21" s="85"/>
      <c r="AHD21" s="85"/>
      <c r="AHE21" s="85"/>
      <c r="AHF21" s="85"/>
      <c r="AHG21" s="85"/>
      <c r="AHH21" s="85"/>
      <c r="AHI21" s="85"/>
      <c r="AHJ21" s="85"/>
      <c r="AHK21" s="85"/>
      <c r="AHL21" s="85"/>
      <c r="AHM21" s="85"/>
      <c r="AHN21" s="85"/>
      <c r="AHO21" s="85"/>
      <c r="AHP21" s="85"/>
      <c r="AHQ21" s="85"/>
      <c r="AHR21" s="85"/>
      <c r="AHS21" s="85"/>
      <c r="AHT21" s="85"/>
      <c r="AHU21" s="85"/>
      <c r="AHV21" s="85"/>
      <c r="AHW21" s="85"/>
      <c r="AHX21" s="85"/>
      <c r="AHY21" s="85"/>
      <c r="AHZ21" s="85"/>
      <c r="AIA21" s="85"/>
      <c r="AIB21" s="85"/>
      <c r="AIC21" s="85"/>
      <c r="AID21" s="85"/>
      <c r="AIE21" s="85"/>
      <c r="AIF21" s="85"/>
      <c r="AIG21" s="85"/>
      <c r="AIH21" s="85"/>
      <c r="AII21" s="85"/>
      <c r="AIJ21" s="85"/>
      <c r="AIK21" s="85"/>
      <c r="AIL21" s="85"/>
      <c r="AIM21" s="85"/>
      <c r="AIN21" s="85"/>
      <c r="AIO21" s="85"/>
      <c r="AIP21" s="85"/>
      <c r="AIQ21" s="85"/>
      <c r="AIR21" s="85"/>
      <c r="AIS21" s="85"/>
      <c r="AIT21" s="85"/>
      <c r="AIU21" s="85"/>
      <c r="AIV21" s="85"/>
      <c r="AIW21" s="85"/>
      <c r="AIX21" s="85"/>
      <c r="AIY21" s="85"/>
      <c r="AIZ21" s="85"/>
      <c r="AJA21" s="85"/>
      <c r="AJB21" s="85"/>
      <c r="AJC21" s="85"/>
      <c r="AJD21" s="85"/>
      <c r="AJE21" s="85"/>
      <c r="AJF21" s="85"/>
      <c r="AJG21" s="85"/>
      <c r="AJH21" s="85"/>
      <c r="AJI21" s="85"/>
      <c r="AJJ21" s="85"/>
      <c r="AJK21" s="85"/>
      <c r="AJL21" s="85"/>
      <c r="AJM21" s="85"/>
      <c r="AJN21" s="85"/>
      <c r="AJO21" s="85"/>
      <c r="AJP21" s="85"/>
      <c r="AJQ21" s="85"/>
      <c r="AJR21" s="85"/>
      <c r="AJS21" s="85"/>
      <c r="AJT21" s="85"/>
      <c r="AJU21" s="85"/>
      <c r="AJV21" s="85"/>
      <c r="AJW21" s="85"/>
      <c r="AJX21" s="85"/>
      <c r="AJY21" s="85"/>
      <c r="AJZ21" s="85"/>
      <c r="AKA21" s="85"/>
      <c r="AKB21" s="85"/>
      <c r="AKC21" s="85"/>
      <c r="AKD21" s="85"/>
      <c r="AKE21" s="85"/>
      <c r="AKF21" s="85"/>
      <c r="AKG21" s="85"/>
      <c r="AKH21" s="85"/>
      <c r="AKI21" s="85"/>
      <c r="AKJ21" s="85"/>
      <c r="AKK21" s="85"/>
      <c r="AKL21" s="85"/>
      <c r="AKM21" s="85"/>
      <c r="AKN21" s="85"/>
      <c r="AKO21" s="85"/>
      <c r="AKP21" s="85"/>
      <c r="AKQ21" s="85"/>
      <c r="AKR21" s="85"/>
      <c r="AKS21" s="85"/>
      <c r="AKT21" s="85"/>
      <c r="AKU21" s="85"/>
      <c r="AKV21" s="85"/>
      <c r="AKW21" s="85"/>
      <c r="AKX21" s="85"/>
      <c r="AKY21" s="85"/>
      <c r="AKZ21" s="85"/>
      <c r="ALA21" s="85"/>
      <c r="ALB21" s="85"/>
      <c r="ALC21" s="85"/>
      <c r="ALD21" s="85"/>
      <c r="ALE21" s="85"/>
      <c r="ALF21" s="85"/>
      <c r="ALG21" s="85"/>
      <c r="ALH21" s="85"/>
      <c r="ALI21" s="85"/>
      <c r="ALJ21" s="85"/>
      <c r="ALK21" s="85"/>
      <c r="ALL21" s="85"/>
      <c r="ALM21" s="85"/>
      <c r="ALN21" s="85"/>
      <c r="ALO21" s="85"/>
      <c r="ALP21" s="85"/>
      <c r="ALQ21" s="85"/>
      <c r="ALR21" s="85"/>
      <c r="ALS21" s="85"/>
      <c r="ALT21" s="85"/>
      <c r="ALU21" s="85"/>
      <c r="ALV21" s="85"/>
      <c r="ALW21" s="85"/>
      <c r="ALX21" s="85"/>
      <c r="ALY21" s="85"/>
      <c r="ALZ21" s="85"/>
      <c r="AMA21" s="85"/>
      <c r="AMB21" s="85"/>
      <c r="AMC21" s="85"/>
      <c r="AMD21" s="85"/>
      <c r="AME21" s="85"/>
      <c r="AMF21" s="85"/>
      <c r="AMG21" s="85"/>
      <c r="AMH21" s="85"/>
      <c r="AMI21" s="85"/>
      <c r="AMJ21" s="85"/>
      <c r="AMK21" s="85"/>
      <c r="AML21" s="85"/>
    </row>
    <row r="22" spans="1:1026" ht="30.45" customHeight="1" thickTop="1">
      <c r="A22" s="129" t="s">
        <v>45</v>
      </c>
      <c r="B22" s="33" t="s">
        <v>25</v>
      </c>
      <c r="C22" s="63">
        <v>6.5000000000000002E-2</v>
      </c>
      <c r="D22" s="32">
        <v>0.9</v>
      </c>
      <c r="E22" s="35">
        <v>0.75</v>
      </c>
      <c r="F22" s="25"/>
      <c r="G22" s="25"/>
    </row>
    <row r="23" spans="1:1026" ht="24.45" customHeight="1">
      <c r="A23" s="130"/>
      <c r="B23" s="13" t="s">
        <v>26</v>
      </c>
      <c r="C23" s="67">
        <f>C22*50</f>
        <v>3.25</v>
      </c>
      <c r="D23" s="14">
        <f>D22*50</f>
        <v>45</v>
      </c>
      <c r="E23" s="36">
        <f>E22*50</f>
        <v>37.5</v>
      </c>
    </row>
    <row r="24" spans="1:1026" ht="36" customHeight="1">
      <c r="A24" s="130"/>
      <c r="B24" s="20" t="s">
        <v>31</v>
      </c>
      <c r="C24" s="67">
        <v>1.5</v>
      </c>
      <c r="D24" s="14">
        <v>1.5</v>
      </c>
      <c r="E24" s="36">
        <v>1.5</v>
      </c>
    </row>
    <row r="25" spans="1:1026" ht="34.200000000000003" thickBot="1">
      <c r="A25" s="130"/>
      <c r="B25" s="108" t="s">
        <v>27</v>
      </c>
      <c r="C25" s="109">
        <v>0.1</v>
      </c>
      <c r="D25" s="110">
        <v>0.1</v>
      </c>
      <c r="E25" s="111">
        <v>2</v>
      </c>
    </row>
    <row r="26" spans="1:1026" ht="27" customHeight="1" thickTop="1" thickBot="1">
      <c r="A26" s="131"/>
      <c r="B26" s="105" t="s">
        <v>28</v>
      </c>
      <c r="C26" s="106">
        <f>C23*C24</f>
        <v>4.875</v>
      </c>
      <c r="D26" s="106">
        <f>D23*D24</f>
        <v>67.5</v>
      </c>
      <c r="E26" s="107">
        <f>E23*E24</f>
        <v>56.25</v>
      </c>
    </row>
    <row r="27" spans="1:1026" ht="37.5" customHeight="1">
      <c r="A27" s="86"/>
      <c r="B27" s="5"/>
      <c r="C27" s="5"/>
      <c r="D27" s="5"/>
      <c r="E27" s="5"/>
    </row>
    <row r="28" spans="1:1026" s="82" customFormat="1" ht="22.5" customHeight="1">
      <c r="A28" s="124" t="s">
        <v>50</v>
      </c>
      <c r="B28" s="124"/>
      <c r="C28" s="124"/>
      <c r="D28" s="124"/>
      <c r="E28" s="124"/>
      <c r="F28" s="86"/>
      <c r="G28" s="86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  <c r="IW28" s="85"/>
      <c r="IX28" s="85"/>
      <c r="IY28" s="85"/>
      <c r="IZ28" s="85"/>
      <c r="JA28" s="85"/>
      <c r="JB28" s="85"/>
      <c r="JC28" s="85"/>
      <c r="JD28" s="85"/>
      <c r="JE28" s="85"/>
      <c r="JF28" s="85"/>
      <c r="JG28" s="85"/>
      <c r="JH28" s="85"/>
      <c r="JI28" s="85"/>
      <c r="JJ28" s="85"/>
      <c r="JK28" s="85"/>
      <c r="JL28" s="85"/>
      <c r="JM28" s="85"/>
      <c r="JN28" s="85"/>
      <c r="JO28" s="85"/>
      <c r="JP28" s="85"/>
      <c r="JQ28" s="85"/>
      <c r="JR28" s="85"/>
      <c r="JS28" s="85"/>
      <c r="JT28" s="85"/>
      <c r="JU28" s="85"/>
      <c r="JV28" s="85"/>
      <c r="JW28" s="85"/>
      <c r="JX28" s="85"/>
      <c r="JY28" s="85"/>
      <c r="JZ28" s="85"/>
      <c r="KA28" s="85"/>
      <c r="KB28" s="85"/>
      <c r="KC28" s="85"/>
      <c r="KD28" s="85"/>
      <c r="KE28" s="85"/>
      <c r="KF28" s="85"/>
      <c r="KG28" s="85"/>
      <c r="KH28" s="85"/>
      <c r="KI28" s="85"/>
      <c r="KJ28" s="85"/>
      <c r="KK28" s="85"/>
      <c r="KL28" s="85"/>
      <c r="KM28" s="85"/>
      <c r="KN28" s="85"/>
      <c r="KO28" s="85"/>
      <c r="KP28" s="85"/>
      <c r="KQ28" s="85"/>
      <c r="KR28" s="85"/>
      <c r="KS28" s="85"/>
      <c r="KT28" s="85"/>
      <c r="KU28" s="85"/>
      <c r="KV28" s="85"/>
      <c r="KW28" s="85"/>
      <c r="KX28" s="85"/>
      <c r="KY28" s="85"/>
      <c r="KZ28" s="85"/>
      <c r="LA28" s="85"/>
      <c r="LB28" s="85"/>
      <c r="LC28" s="85"/>
      <c r="LD28" s="85"/>
      <c r="LE28" s="85"/>
      <c r="LF28" s="85"/>
      <c r="LG28" s="85"/>
      <c r="LH28" s="85"/>
      <c r="LI28" s="85"/>
      <c r="LJ28" s="85"/>
      <c r="LK28" s="85"/>
      <c r="LL28" s="85"/>
      <c r="LM28" s="85"/>
      <c r="LN28" s="85"/>
      <c r="LO28" s="85"/>
      <c r="LP28" s="85"/>
      <c r="LQ28" s="85"/>
      <c r="LR28" s="85"/>
      <c r="LS28" s="85"/>
      <c r="LT28" s="85"/>
      <c r="LU28" s="85"/>
      <c r="LV28" s="85"/>
      <c r="LW28" s="85"/>
      <c r="LX28" s="85"/>
      <c r="LY28" s="85"/>
      <c r="LZ28" s="85"/>
      <c r="MA28" s="85"/>
      <c r="MB28" s="85"/>
      <c r="MC28" s="85"/>
      <c r="MD28" s="85"/>
      <c r="ME28" s="85"/>
      <c r="MF28" s="85"/>
      <c r="MG28" s="85"/>
      <c r="MH28" s="85"/>
      <c r="MI28" s="85"/>
      <c r="MJ28" s="85"/>
      <c r="MK28" s="85"/>
      <c r="ML28" s="85"/>
      <c r="MM28" s="85"/>
      <c r="MN28" s="85"/>
      <c r="MO28" s="85"/>
      <c r="MP28" s="85"/>
      <c r="MQ28" s="85"/>
      <c r="MR28" s="85"/>
      <c r="MS28" s="85"/>
      <c r="MT28" s="85"/>
      <c r="MU28" s="85"/>
      <c r="MV28" s="85"/>
      <c r="MW28" s="85"/>
      <c r="MX28" s="85"/>
      <c r="MY28" s="85"/>
      <c r="MZ28" s="85"/>
      <c r="NA28" s="85"/>
      <c r="NB28" s="85"/>
      <c r="NC28" s="85"/>
      <c r="ND28" s="85"/>
      <c r="NE28" s="85"/>
      <c r="NF28" s="85"/>
      <c r="NG28" s="85"/>
      <c r="NH28" s="85"/>
      <c r="NI28" s="85"/>
      <c r="NJ28" s="85"/>
      <c r="NK28" s="85"/>
      <c r="NL28" s="85"/>
      <c r="NM28" s="85"/>
      <c r="NN28" s="85"/>
      <c r="NO28" s="85"/>
      <c r="NP28" s="85"/>
      <c r="NQ28" s="85"/>
      <c r="NR28" s="85"/>
      <c r="NS28" s="85"/>
      <c r="NT28" s="85"/>
      <c r="NU28" s="85"/>
      <c r="NV28" s="85"/>
      <c r="NW28" s="85"/>
      <c r="NX28" s="85"/>
      <c r="NY28" s="85"/>
      <c r="NZ28" s="85"/>
      <c r="OA28" s="85"/>
      <c r="OB28" s="85"/>
      <c r="OC28" s="85"/>
      <c r="OD28" s="85"/>
      <c r="OE28" s="85"/>
      <c r="OF28" s="85"/>
      <c r="OG28" s="85"/>
      <c r="OH28" s="85"/>
      <c r="OI28" s="85"/>
      <c r="OJ28" s="85"/>
      <c r="OK28" s="85"/>
      <c r="OL28" s="85"/>
      <c r="OM28" s="85"/>
      <c r="ON28" s="85"/>
      <c r="OO28" s="85"/>
      <c r="OP28" s="85"/>
      <c r="OQ28" s="85"/>
      <c r="OR28" s="85"/>
      <c r="OS28" s="85"/>
      <c r="OT28" s="85"/>
      <c r="OU28" s="85"/>
      <c r="OV28" s="85"/>
      <c r="OW28" s="85"/>
      <c r="OX28" s="85"/>
      <c r="OY28" s="85"/>
      <c r="OZ28" s="85"/>
      <c r="PA28" s="85"/>
      <c r="PB28" s="85"/>
      <c r="PC28" s="85"/>
      <c r="PD28" s="85"/>
      <c r="PE28" s="85"/>
      <c r="PF28" s="85"/>
      <c r="PG28" s="85"/>
      <c r="PH28" s="85"/>
      <c r="PI28" s="85"/>
      <c r="PJ28" s="85"/>
      <c r="PK28" s="85"/>
      <c r="PL28" s="85"/>
      <c r="PM28" s="85"/>
      <c r="PN28" s="85"/>
      <c r="PO28" s="85"/>
      <c r="PP28" s="85"/>
      <c r="PQ28" s="85"/>
      <c r="PR28" s="85"/>
      <c r="PS28" s="85"/>
      <c r="PT28" s="85"/>
      <c r="PU28" s="85"/>
      <c r="PV28" s="85"/>
      <c r="PW28" s="85"/>
      <c r="PX28" s="85"/>
      <c r="PY28" s="85"/>
      <c r="PZ28" s="85"/>
      <c r="QA28" s="85"/>
      <c r="QB28" s="85"/>
      <c r="QC28" s="85"/>
      <c r="QD28" s="85"/>
      <c r="QE28" s="85"/>
      <c r="QF28" s="85"/>
      <c r="QG28" s="85"/>
      <c r="QH28" s="85"/>
      <c r="QI28" s="85"/>
      <c r="QJ28" s="85"/>
      <c r="QK28" s="85"/>
      <c r="QL28" s="85"/>
      <c r="QM28" s="85"/>
      <c r="QN28" s="85"/>
      <c r="QO28" s="85"/>
      <c r="QP28" s="85"/>
      <c r="QQ28" s="85"/>
      <c r="QR28" s="85"/>
      <c r="QS28" s="85"/>
      <c r="QT28" s="85"/>
      <c r="QU28" s="85"/>
      <c r="QV28" s="85"/>
      <c r="QW28" s="85"/>
      <c r="QX28" s="85"/>
      <c r="QY28" s="85"/>
      <c r="QZ28" s="85"/>
      <c r="RA28" s="85"/>
      <c r="RB28" s="85"/>
      <c r="RC28" s="85"/>
      <c r="RD28" s="85"/>
      <c r="RE28" s="85"/>
      <c r="RF28" s="85"/>
      <c r="RG28" s="85"/>
      <c r="RH28" s="85"/>
      <c r="RI28" s="85"/>
      <c r="RJ28" s="85"/>
      <c r="RK28" s="85"/>
      <c r="RL28" s="85"/>
      <c r="RM28" s="85"/>
      <c r="RN28" s="85"/>
      <c r="RO28" s="85"/>
      <c r="RP28" s="85"/>
      <c r="RQ28" s="85"/>
      <c r="RR28" s="85"/>
      <c r="RS28" s="85"/>
      <c r="RT28" s="85"/>
      <c r="RU28" s="85"/>
      <c r="RV28" s="85"/>
      <c r="RW28" s="85"/>
      <c r="RX28" s="85"/>
      <c r="RY28" s="85"/>
      <c r="RZ28" s="85"/>
      <c r="SA28" s="85"/>
      <c r="SB28" s="85"/>
      <c r="SC28" s="85"/>
      <c r="SD28" s="85"/>
      <c r="SE28" s="85"/>
      <c r="SF28" s="85"/>
      <c r="SG28" s="85"/>
      <c r="SH28" s="85"/>
      <c r="SI28" s="85"/>
      <c r="SJ28" s="85"/>
      <c r="SK28" s="85"/>
      <c r="SL28" s="85"/>
      <c r="SM28" s="85"/>
      <c r="SN28" s="85"/>
      <c r="SO28" s="85"/>
      <c r="SP28" s="85"/>
      <c r="SQ28" s="85"/>
      <c r="SR28" s="85"/>
      <c r="SS28" s="85"/>
      <c r="ST28" s="85"/>
      <c r="SU28" s="85"/>
      <c r="SV28" s="85"/>
      <c r="SW28" s="85"/>
      <c r="SX28" s="85"/>
      <c r="SY28" s="85"/>
      <c r="SZ28" s="85"/>
      <c r="TA28" s="85"/>
      <c r="TB28" s="85"/>
      <c r="TC28" s="85"/>
      <c r="TD28" s="85"/>
      <c r="TE28" s="85"/>
      <c r="TF28" s="85"/>
      <c r="TG28" s="85"/>
      <c r="TH28" s="85"/>
      <c r="TI28" s="85"/>
      <c r="TJ28" s="85"/>
      <c r="TK28" s="85"/>
      <c r="TL28" s="85"/>
      <c r="TM28" s="85"/>
      <c r="TN28" s="85"/>
      <c r="TO28" s="85"/>
      <c r="TP28" s="85"/>
      <c r="TQ28" s="85"/>
      <c r="TR28" s="85"/>
      <c r="TS28" s="85"/>
      <c r="TT28" s="85"/>
      <c r="TU28" s="85"/>
      <c r="TV28" s="85"/>
      <c r="TW28" s="85"/>
      <c r="TX28" s="85"/>
      <c r="TY28" s="85"/>
      <c r="TZ28" s="85"/>
      <c r="UA28" s="85"/>
      <c r="UB28" s="85"/>
      <c r="UC28" s="85"/>
      <c r="UD28" s="85"/>
      <c r="UE28" s="85"/>
      <c r="UF28" s="85"/>
      <c r="UG28" s="85"/>
      <c r="UH28" s="85"/>
      <c r="UI28" s="85"/>
      <c r="UJ28" s="85"/>
      <c r="UK28" s="85"/>
      <c r="UL28" s="85"/>
      <c r="UM28" s="85"/>
      <c r="UN28" s="85"/>
      <c r="UO28" s="85"/>
      <c r="UP28" s="85"/>
      <c r="UQ28" s="85"/>
      <c r="UR28" s="85"/>
      <c r="US28" s="85"/>
      <c r="UT28" s="85"/>
      <c r="UU28" s="85"/>
      <c r="UV28" s="85"/>
      <c r="UW28" s="85"/>
      <c r="UX28" s="85"/>
      <c r="UY28" s="85"/>
      <c r="UZ28" s="85"/>
      <c r="VA28" s="85"/>
      <c r="VB28" s="85"/>
      <c r="VC28" s="85"/>
      <c r="VD28" s="85"/>
      <c r="VE28" s="85"/>
      <c r="VF28" s="85"/>
      <c r="VG28" s="85"/>
      <c r="VH28" s="85"/>
      <c r="VI28" s="85"/>
      <c r="VJ28" s="85"/>
      <c r="VK28" s="85"/>
      <c r="VL28" s="85"/>
      <c r="VM28" s="85"/>
      <c r="VN28" s="85"/>
      <c r="VO28" s="85"/>
      <c r="VP28" s="85"/>
      <c r="VQ28" s="85"/>
      <c r="VR28" s="85"/>
      <c r="VS28" s="85"/>
      <c r="VT28" s="85"/>
      <c r="VU28" s="85"/>
      <c r="VV28" s="85"/>
      <c r="VW28" s="85"/>
      <c r="VX28" s="85"/>
      <c r="VY28" s="85"/>
      <c r="VZ28" s="85"/>
      <c r="WA28" s="85"/>
      <c r="WB28" s="85"/>
      <c r="WC28" s="85"/>
      <c r="WD28" s="85"/>
      <c r="WE28" s="85"/>
      <c r="WF28" s="85"/>
      <c r="WG28" s="85"/>
      <c r="WH28" s="85"/>
      <c r="WI28" s="85"/>
      <c r="WJ28" s="85"/>
      <c r="WK28" s="85"/>
      <c r="WL28" s="85"/>
      <c r="WM28" s="85"/>
      <c r="WN28" s="85"/>
      <c r="WO28" s="85"/>
      <c r="WP28" s="85"/>
      <c r="WQ28" s="85"/>
      <c r="WR28" s="85"/>
      <c r="WS28" s="85"/>
      <c r="WT28" s="85"/>
      <c r="WU28" s="85"/>
      <c r="WV28" s="85"/>
      <c r="WW28" s="85"/>
      <c r="WX28" s="85"/>
      <c r="WY28" s="85"/>
      <c r="WZ28" s="85"/>
      <c r="XA28" s="85"/>
      <c r="XB28" s="85"/>
      <c r="XC28" s="85"/>
      <c r="XD28" s="85"/>
      <c r="XE28" s="85"/>
      <c r="XF28" s="85"/>
      <c r="XG28" s="85"/>
      <c r="XH28" s="85"/>
      <c r="XI28" s="85"/>
      <c r="XJ28" s="85"/>
      <c r="XK28" s="85"/>
      <c r="XL28" s="85"/>
      <c r="XM28" s="85"/>
      <c r="XN28" s="85"/>
      <c r="XO28" s="85"/>
      <c r="XP28" s="85"/>
      <c r="XQ28" s="85"/>
      <c r="XR28" s="85"/>
      <c r="XS28" s="85"/>
      <c r="XT28" s="85"/>
      <c r="XU28" s="85"/>
      <c r="XV28" s="85"/>
      <c r="XW28" s="85"/>
      <c r="XX28" s="85"/>
      <c r="XY28" s="85"/>
      <c r="XZ28" s="85"/>
      <c r="YA28" s="85"/>
      <c r="YB28" s="85"/>
      <c r="YC28" s="85"/>
      <c r="YD28" s="85"/>
      <c r="YE28" s="85"/>
      <c r="YF28" s="85"/>
      <c r="YG28" s="85"/>
      <c r="YH28" s="85"/>
      <c r="YI28" s="85"/>
      <c r="YJ28" s="85"/>
      <c r="YK28" s="85"/>
      <c r="YL28" s="85"/>
      <c r="YM28" s="85"/>
      <c r="YN28" s="85"/>
      <c r="YO28" s="85"/>
      <c r="YP28" s="85"/>
      <c r="YQ28" s="85"/>
      <c r="YR28" s="85"/>
      <c r="YS28" s="85"/>
      <c r="YT28" s="85"/>
      <c r="YU28" s="85"/>
      <c r="YV28" s="85"/>
      <c r="YW28" s="85"/>
      <c r="YX28" s="85"/>
      <c r="YY28" s="85"/>
      <c r="YZ28" s="85"/>
      <c r="ZA28" s="85"/>
      <c r="ZB28" s="85"/>
      <c r="ZC28" s="85"/>
      <c r="ZD28" s="85"/>
      <c r="ZE28" s="85"/>
      <c r="ZF28" s="85"/>
      <c r="ZG28" s="85"/>
      <c r="ZH28" s="85"/>
      <c r="ZI28" s="85"/>
      <c r="ZJ28" s="85"/>
      <c r="ZK28" s="85"/>
      <c r="ZL28" s="85"/>
      <c r="ZM28" s="85"/>
      <c r="ZN28" s="85"/>
      <c r="ZO28" s="85"/>
      <c r="ZP28" s="85"/>
      <c r="ZQ28" s="85"/>
      <c r="ZR28" s="85"/>
      <c r="ZS28" s="85"/>
      <c r="ZT28" s="85"/>
      <c r="ZU28" s="85"/>
      <c r="ZV28" s="85"/>
      <c r="ZW28" s="85"/>
      <c r="ZX28" s="85"/>
      <c r="ZY28" s="85"/>
      <c r="ZZ28" s="85"/>
      <c r="AAA28" s="85"/>
      <c r="AAB28" s="85"/>
      <c r="AAC28" s="85"/>
      <c r="AAD28" s="85"/>
      <c r="AAE28" s="85"/>
      <c r="AAF28" s="85"/>
      <c r="AAG28" s="85"/>
      <c r="AAH28" s="85"/>
      <c r="AAI28" s="85"/>
      <c r="AAJ28" s="85"/>
      <c r="AAK28" s="85"/>
      <c r="AAL28" s="85"/>
      <c r="AAM28" s="85"/>
      <c r="AAN28" s="85"/>
      <c r="AAO28" s="85"/>
      <c r="AAP28" s="85"/>
      <c r="AAQ28" s="85"/>
      <c r="AAR28" s="85"/>
      <c r="AAS28" s="85"/>
      <c r="AAT28" s="85"/>
      <c r="AAU28" s="85"/>
      <c r="AAV28" s="85"/>
      <c r="AAW28" s="85"/>
      <c r="AAX28" s="85"/>
      <c r="AAY28" s="85"/>
      <c r="AAZ28" s="85"/>
      <c r="ABA28" s="85"/>
      <c r="ABB28" s="85"/>
      <c r="ABC28" s="85"/>
      <c r="ABD28" s="85"/>
      <c r="ABE28" s="85"/>
      <c r="ABF28" s="85"/>
      <c r="ABG28" s="85"/>
      <c r="ABH28" s="85"/>
      <c r="ABI28" s="85"/>
      <c r="ABJ28" s="85"/>
      <c r="ABK28" s="85"/>
      <c r="ABL28" s="85"/>
      <c r="ABM28" s="85"/>
      <c r="ABN28" s="85"/>
      <c r="ABO28" s="85"/>
      <c r="ABP28" s="85"/>
      <c r="ABQ28" s="85"/>
      <c r="ABR28" s="85"/>
      <c r="ABS28" s="85"/>
      <c r="ABT28" s="85"/>
      <c r="ABU28" s="85"/>
      <c r="ABV28" s="85"/>
      <c r="ABW28" s="85"/>
      <c r="ABX28" s="85"/>
      <c r="ABY28" s="85"/>
      <c r="ABZ28" s="85"/>
      <c r="ACA28" s="85"/>
      <c r="ACB28" s="85"/>
      <c r="ACC28" s="85"/>
      <c r="ACD28" s="85"/>
      <c r="ACE28" s="85"/>
      <c r="ACF28" s="85"/>
      <c r="ACG28" s="85"/>
      <c r="ACH28" s="85"/>
      <c r="ACI28" s="85"/>
      <c r="ACJ28" s="85"/>
      <c r="ACK28" s="85"/>
      <c r="ACL28" s="85"/>
      <c r="ACM28" s="85"/>
      <c r="ACN28" s="85"/>
      <c r="ACO28" s="85"/>
      <c r="ACP28" s="85"/>
      <c r="ACQ28" s="85"/>
      <c r="ACR28" s="85"/>
      <c r="ACS28" s="85"/>
      <c r="ACT28" s="85"/>
      <c r="ACU28" s="85"/>
      <c r="ACV28" s="85"/>
      <c r="ACW28" s="85"/>
      <c r="ACX28" s="85"/>
      <c r="ACY28" s="85"/>
      <c r="ACZ28" s="85"/>
      <c r="ADA28" s="85"/>
      <c r="ADB28" s="85"/>
      <c r="ADC28" s="85"/>
      <c r="ADD28" s="85"/>
      <c r="ADE28" s="85"/>
      <c r="ADF28" s="85"/>
      <c r="ADG28" s="85"/>
      <c r="ADH28" s="85"/>
      <c r="ADI28" s="85"/>
      <c r="ADJ28" s="85"/>
      <c r="ADK28" s="85"/>
      <c r="ADL28" s="85"/>
      <c r="ADM28" s="85"/>
      <c r="ADN28" s="85"/>
      <c r="ADO28" s="85"/>
      <c r="ADP28" s="85"/>
      <c r="ADQ28" s="85"/>
      <c r="ADR28" s="85"/>
      <c r="ADS28" s="85"/>
      <c r="ADT28" s="85"/>
      <c r="ADU28" s="85"/>
      <c r="ADV28" s="85"/>
      <c r="ADW28" s="85"/>
      <c r="ADX28" s="85"/>
      <c r="ADY28" s="85"/>
      <c r="ADZ28" s="85"/>
      <c r="AEA28" s="85"/>
      <c r="AEB28" s="85"/>
      <c r="AEC28" s="85"/>
      <c r="AED28" s="85"/>
      <c r="AEE28" s="85"/>
      <c r="AEF28" s="85"/>
      <c r="AEG28" s="85"/>
      <c r="AEH28" s="85"/>
      <c r="AEI28" s="85"/>
      <c r="AEJ28" s="85"/>
      <c r="AEK28" s="85"/>
      <c r="AEL28" s="85"/>
      <c r="AEM28" s="85"/>
      <c r="AEN28" s="85"/>
      <c r="AEO28" s="85"/>
      <c r="AEP28" s="85"/>
      <c r="AEQ28" s="85"/>
      <c r="AER28" s="85"/>
      <c r="AES28" s="85"/>
      <c r="AET28" s="85"/>
      <c r="AEU28" s="85"/>
      <c r="AEV28" s="85"/>
      <c r="AEW28" s="85"/>
      <c r="AEX28" s="85"/>
      <c r="AEY28" s="85"/>
      <c r="AEZ28" s="85"/>
      <c r="AFA28" s="85"/>
      <c r="AFB28" s="85"/>
      <c r="AFC28" s="85"/>
      <c r="AFD28" s="85"/>
      <c r="AFE28" s="85"/>
      <c r="AFF28" s="85"/>
      <c r="AFG28" s="85"/>
      <c r="AFH28" s="85"/>
      <c r="AFI28" s="85"/>
      <c r="AFJ28" s="85"/>
      <c r="AFK28" s="85"/>
      <c r="AFL28" s="85"/>
      <c r="AFM28" s="85"/>
      <c r="AFN28" s="85"/>
      <c r="AFO28" s="85"/>
      <c r="AFP28" s="85"/>
      <c r="AFQ28" s="85"/>
      <c r="AFR28" s="85"/>
      <c r="AFS28" s="85"/>
      <c r="AFT28" s="85"/>
      <c r="AFU28" s="85"/>
      <c r="AFV28" s="85"/>
      <c r="AFW28" s="85"/>
      <c r="AFX28" s="85"/>
      <c r="AFY28" s="85"/>
      <c r="AFZ28" s="85"/>
      <c r="AGA28" s="85"/>
      <c r="AGB28" s="85"/>
      <c r="AGC28" s="85"/>
      <c r="AGD28" s="85"/>
      <c r="AGE28" s="85"/>
      <c r="AGF28" s="85"/>
      <c r="AGG28" s="85"/>
      <c r="AGH28" s="85"/>
      <c r="AGI28" s="85"/>
      <c r="AGJ28" s="85"/>
      <c r="AGK28" s="85"/>
      <c r="AGL28" s="85"/>
      <c r="AGM28" s="85"/>
      <c r="AGN28" s="85"/>
      <c r="AGO28" s="85"/>
      <c r="AGP28" s="85"/>
      <c r="AGQ28" s="85"/>
      <c r="AGR28" s="85"/>
      <c r="AGS28" s="85"/>
      <c r="AGT28" s="85"/>
      <c r="AGU28" s="85"/>
      <c r="AGV28" s="85"/>
      <c r="AGW28" s="85"/>
      <c r="AGX28" s="85"/>
      <c r="AGY28" s="85"/>
      <c r="AGZ28" s="85"/>
      <c r="AHA28" s="85"/>
      <c r="AHB28" s="85"/>
      <c r="AHC28" s="85"/>
      <c r="AHD28" s="85"/>
      <c r="AHE28" s="85"/>
      <c r="AHF28" s="85"/>
      <c r="AHG28" s="85"/>
      <c r="AHH28" s="85"/>
      <c r="AHI28" s="85"/>
      <c r="AHJ28" s="85"/>
      <c r="AHK28" s="85"/>
      <c r="AHL28" s="85"/>
      <c r="AHM28" s="85"/>
      <c r="AHN28" s="85"/>
      <c r="AHO28" s="85"/>
      <c r="AHP28" s="85"/>
      <c r="AHQ28" s="85"/>
      <c r="AHR28" s="85"/>
      <c r="AHS28" s="85"/>
      <c r="AHT28" s="85"/>
      <c r="AHU28" s="85"/>
      <c r="AHV28" s="85"/>
      <c r="AHW28" s="85"/>
      <c r="AHX28" s="85"/>
      <c r="AHY28" s="85"/>
      <c r="AHZ28" s="85"/>
      <c r="AIA28" s="85"/>
      <c r="AIB28" s="85"/>
      <c r="AIC28" s="85"/>
      <c r="AID28" s="85"/>
      <c r="AIE28" s="85"/>
      <c r="AIF28" s="85"/>
      <c r="AIG28" s="85"/>
      <c r="AIH28" s="85"/>
      <c r="AII28" s="85"/>
      <c r="AIJ28" s="85"/>
      <c r="AIK28" s="85"/>
      <c r="AIL28" s="85"/>
      <c r="AIM28" s="85"/>
      <c r="AIN28" s="85"/>
      <c r="AIO28" s="85"/>
      <c r="AIP28" s="85"/>
      <c r="AIQ28" s="85"/>
      <c r="AIR28" s="85"/>
      <c r="AIS28" s="85"/>
      <c r="AIT28" s="85"/>
      <c r="AIU28" s="85"/>
      <c r="AIV28" s="85"/>
      <c r="AIW28" s="85"/>
      <c r="AIX28" s="85"/>
      <c r="AIY28" s="85"/>
      <c r="AIZ28" s="85"/>
      <c r="AJA28" s="85"/>
      <c r="AJB28" s="85"/>
      <c r="AJC28" s="85"/>
      <c r="AJD28" s="85"/>
      <c r="AJE28" s="85"/>
      <c r="AJF28" s="85"/>
      <c r="AJG28" s="85"/>
      <c r="AJH28" s="85"/>
      <c r="AJI28" s="85"/>
      <c r="AJJ28" s="85"/>
      <c r="AJK28" s="85"/>
      <c r="AJL28" s="85"/>
      <c r="AJM28" s="85"/>
      <c r="AJN28" s="85"/>
      <c r="AJO28" s="85"/>
      <c r="AJP28" s="85"/>
      <c r="AJQ28" s="85"/>
      <c r="AJR28" s="85"/>
      <c r="AJS28" s="85"/>
      <c r="AJT28" s="85"/>
      <c r="AJU28" s="85"/>
      <c r="AJV28" s="85"/>
      <c r="AJW28" s="85"/>
      <c r="AJX28" s="85"/>
      <c r="AJY28" s="85"/>
      <c r="AJZ28" s="85"/>
      <c r="AKA28" s="85"/>
      <c r="AKB28" s="85"/>
      <c r="AKC28" s="85"/>
      <c r="AKD28" s="85"/>
      <c r="AKE28" s="85"/>
      <c r="AKF28" s="85"/>
      <c r="AKG28" s="85"/>
      <c r="AKH28" s="85"/>
      <c r="AKI28" s="85"/>
      <c r="AKJ28" s="85"/>
      <c r="AKK28" s="85"/>
      <c r="AKL28" s="85"/>
      <c r="AKM28" s="85"/>
      <c r="AKN28" s="85"/>
      <c r="AKO28" s="85"/>
      <c r="AKP28" s="85"/>
      <c r="AKQ28" s="85"/>
      <c r="AKR28" s="85"/>
      <c r="AKS28" s="85"/>
      <c r="AKT28" s="85"/>
      <c r="AKU28" s="85"/>
      <c r="AKV28" s="85"/>
      <c r="AKW28" s="85"/>
      <c r="AKX28" s="85"/>
      <c r="AKY28" s="85"/>
      <c r="AKZ28" s="85"/>
      <c r="ALA28" s="85"/>
      <c r="ALB28" s="85"/>
      <c r="ALC28" s="85"/>
      <c r="ALD28" s="85"/>
      <c r="ALE28" s="85"/>
      <c r="ALF28" s="85"/>
      <c r="ALG28" s="85"/>
      <c r="ALH28" s="85"/>
      <c r="ALI28" s="85"/>
      <c r="ALJ28" s="85"/>
      <c r="ALK28" s="85"/>
      <c r="ALL28" s="85"/>
      <c r="ALM28" s="85"/>
      <c r="ALN28" s="85"/>
      <c r="ALO28" s="85"/>
      <c r="ALP28" s="85"/>
      <c r="ALQ28" s="85"/>
      <c r="ALR28" s="85"/>
      <c r="ALS28" s="85"/>
      <c r="ALT28" s="85"/>
      <c r="ALU28" s="85"/>
      <c r="ALV28" s="85"/>
      <c r="ALW28" s="85"/>
      <c r="ALX28" s="85"/>
      <c r="ALY28" s="85"/>
      <c r="ALZ28" s="85"/>
      <c r="AMA28" s="85"/>
      <c r="AMB28" s="85"/>
      <c r="AMC28" s="85"/>
      <c r="AMD28" s="85"/>
      <c r="AME28" s="85"/>
      <c r="AMF28" s="85"/>
      <c r="AMG28" s="85"/>
      <c r="AMH28" s="85"/>
      <c r="AMI28" s="85"/>
      <c r="AMJ28" s="85"/>
      <c r="AMK28" s="85"/>
      <c r="AML28" s="85"/>
    </row>
    <row r="29" spans="1:1026" ht="42" customHeight="1">
      <c r="B29" s="60"/>
      <c r="F29" s="116"/>
      <c r="G29" s="116"/>
    </row>
  </sheetData>
  <mergeCells count="9">
    <mergeCell ref="A28:E28"/>
    <mergeCell ref="A1:E1"/>
    <mergeCell ref="A21:B21"/>
    <mergeCell ref="A22:A26"/>
    <mergeCell ref="A2:B2"/>
    <mergeCell ref="A3:A4"/>
    <mergeCell ref="A5:A8"/>
    <mergeCell ref="A9:A19"/>
    <mergeCell ref="A20:E20"/>
  </mergeCells>
  <phoneticPr fontId="23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COMPARITIVE ROI</vt:lpstr>
      <vt:lpstr>COMPARATIVE INCOME</vt:lpstr>
      <vt:lpstr>COMPARATIVE 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dcterms:created xsi:type="dcterms:W3CDTF">2006-09-16T00:00:00Z</dcterms:created>
  <dcterms:modified xsi:type="dcterms:W3CDTF">2018-10-17T08:16:50Z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